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cconline-my.sharepoint.com/personal/francesco_bianco_mcc_it/Documents/Desktop/Sviluppo/Normativa/Temporary Framework 2.1/"/>
    </mc:Choice>
  </mc:AlternateContent>
  <xr:revisionPtr revIDLastSave="167" documentId="8_{01F81528-0B71-4D71-B67E-4C7476BC00FD}" xr6:coauthVersionLast="47" xr6:coauthVersionMax="47" xr10:uidLastSave="{DC6416D5-D0DC-4057-BD8A-7F8681C03E8F}"/>
  <bookViews>
    <workbookView xWindow="33990" yWindow="1410" windowWidth="26745" windowHeight="12330" activeTab="1" xr2:uid="{53939877-CD1C-45A4-A491-FBA726C803F4}"/>
  </bookViews>
  <sheets>
    <sheet name="Calcolo Premio PMI" sheetId="1" r:id="rId1"/>
    <sheet name="Calcolo Premio MIDCAP" sheetId="3" r:id="rId2"/>
  </sheets>
  <definedNames>
    <definedName name="_xlnm.Print_Area" localSheetId="1">'Calcolo Premio MIDCAP'!$A$1:$E$80</definedName>
    <definedName name="_xlnm.Print_Area" localSheetId="0">'Calcolo Premio PMI'!$A$1:$E$81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7" i="3" l="1"/>
  <c r="G54" i="3"/>
  <c r="G53" i="3"/>
  <c r="G52" i="3"/>
  <c r="G51" i="3"/>
  <c r="G50" i="3"/>
  <c r="G49" i="3"/>
  <c r="G48" i="3"/>
  <c r="G49" i="1"/>
  <c r="G50" i="1"/>
  <c r="G51" i="1"/>
  <c r="G52" i="1"/>
  <c r="G53" i="1"/>
  <c r="G54" i="1"/>
  <c r="G55" i="1"/>
  <c r="G48" i="1"/>
  <c r="E43" i="3"/>
  <c r="E42" i="3"/>
  <c r="E41" i="3"/>
  <c r="E40" i="3"/>
  <c r="E39" i="3"/>
  <c r="E38" i="3"/>
  <c r="E37" i="3"/>
  <c r="E36" i="3"/>
  <c r="E35" i="3"/>
  <c r="E34" i="3"/>
  <c r="E33" i="3"/>
  <c r="E32" i="3"/>
  <c r="E31" i="3"/>
  <c r="E30" i="3"/>
  <c r="E29" i="3"/>
  <c r="E28" i="3"/>
  <c r="E27" i="3"/>
  <c r="E26" i="3"/>
  <c r="E25" i="3"/>
  <c r="E24" i="3"/>
  <c r="E23" i="3"/>
  <c r="E22" i="3"/>
  <c r="B14" i="3"/>
  <c r="B12" i="3"/>
  <c r="E21" i="3" s="1"/>
  <c r="B7" i="3"/>
  <c r="B7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B15" i="1"/>
  <c r="B47" i="3" l="1"/>
  <c r="C47" i="3" s="1"/>
  <c r="B48" i="1"/>
  <c r="C48" i="1" s="1"/>
  <c r="C14" i="3"/>
  <c r="E14" i="3"/>
  <c r="E16" i="3"/>
  <c r="E18" i="3"/>
  <c r="E20" i="3"/>
  <c r="E15" i="3"/>
  <c r="E17" i="3"/>
  <c r="E19" i="3"/>
  <c r="C15" i="1"/>
  <c r="B13" i="1"/>
  <c r="E24" i="1" s="1"/>
  <c r="E23" i="1"/>
  <c r="D14" i="3" l="1"/>
  <c r="B15" i="3" s="1"/>
  <c r="E22" i="1"/>
  <c r="E17" i="1"/>
  <c r="E16" i="1"/>
  <c r="E19" i="1"/>
  <c r="E18" i="1"/>
  <c r="E15" i="1"/>
  <c r="D15" i="1" s="1"/>
  <c r="B16" i="1" s="1"/>
  <c r="E21" i="1"/>
  <c r="E20" i="1"/>
  <c r="C15" i="3" l="1"/>
  <c r="D15" i="3" s="1"/>
  <c r="B16" i="3" s="1"/>
  <c r="B48" i="3"/>
  <c r="C16" i="1"/>
  <c r="D16" i="1" s="1"/>
  <c r="B17" i="1" s="1"/>
  <c r="B49" i="1"/>
  <c r="C49" i="1" s="1"/>
  <c r="B49" i="3" l="1"/>
  <c r="C49" i="3" s="1"/>
  <c r="C16" i="3"/>
  <c r="D16" i="3" s="1"/>
  <c r="B17" i="3" s="1"/>
  <c r="C48" i="3"/>
  <c r="B50" i="1"/>
  <c r="C50" i="1" s="1"/>
  <c r="C17" i="1"/>
  <c r="D17" i="1" s="1"/>
  <c r="B18" i="1" s="1"/>
  <c r="B51" i="1" s="1"/>
  <c r="C17" i="3" l="1"/>
  <c r="D17" i="3" s="1"/>
  <c r="B18" i="3" s="1"/>
  <c r="B50" i="3"/>
  <c r="C18" i="1"/>
  <c r="D18" i="1" s="1"/>
  <c r="B19" i="1" s="1"/>
  <c r="C51" i="1"/>
  <c r="C50" i="3" l="1"/>
  <c r="B51" i="3"/>
  <c r="C51" i="3" s="1"/>
  <c r="C18" i="3"/>
  <c r="D18" i="3" s="1"/>
  <c r="B19" i="3" s="1"/>
  <c r="B52" i="1"/>
  <c r="C52" i="1" s="1"/>
  <c r="C19" i="1"/>
  <c r="D19" i="1" s="1"/>
  <c r="B20" i="1" s="1"/>
  <c r="B53" i="1" s="1"/>
  <c r="C19" i="3" l="1"/>
  <c r="D19" i="3" s="1"/>
  <c r="B20" i="3" s="1"/>
  <c r="B52" i="3"/>
  <c r="C52" i="3" s="1"/>
  <c r="C20" i="1"/>
  <c r="D20" i="1" s="1"/>
  <c r="B21" i="1" s="1"/>
  <c r="C53" i="1"/>
  <c r="B53" i="3" l="1"/>
  <c r="C20" i="3"/>
  <c r="D20" i="3" s="1"/>
  <c r="B21" i="3" s="1"/>
  <c r="B54" i="1"/>
  <c r="C54" i="1" s="1"/>
  <c r="C21" i="1"/>
  <c r="D21" i="1" s="1"/>
  <c r="B22" i="1" s="1"/>
  <c r="B55" i="1" s="1"/>
  <c r="B54" i="3" l="1"/>
  <c r="C54" i="3" s="1"/>
  <c r="C21" i="3"/>
  <c r="D21" i="3" s="1"/>
  <c r="B22" i="3" s="1"/>
  <c r="C53" i="3"/>
  <c r="C22" i="1"/>
  <c r="D22" i="1" s="1"/>
  <c r="B23" i="1" s="1"/>
  <c r="B56" i="1" s="1"/>
  <c r="C56" i="1" s="1"/>
  <c r="C55" i="1"/>
  <c r="C23" i="1" l="1"/>
  <c r="D23" i="1" s="1"/>
  <c r="B24" i="1" s="1"/>
  <c r="B57" i="1" s="1"/>
  <c r="B55" i="3"/>
  <c r="C22" i="3"/>
  <c r="D22" i="3" s="1"/>
  <c r="B23" i="3" s="1"/>
  <c r="C24" i="1" l="1"/>
  <c r="D24" i="1" s="1"/>
  <c r="B25" i="1" s="1"/>
  <c r="B58" i="1" s="1"/>
  <c r="C58" i="1" s="1"/>
  <c r="C23" i="3"/>
  <c r="D23" i="3" s="1"/>
  <c r="B56" i="3"/>
  <c r="C56" i="3" s="1"/>
  <c r="B24" i="3"/>
  <c r="C55" i="3"/>
  <c r="C57" i="1"/>
  <c r="C25" i="1" l="1"/>
  <c r="D25" i="1" s="1"/>
  <c r="B26" i="1" s="1"/>
  <c r="B59" i="1" s="1"/>
  <c r="B57" i="3"/>
  <c r="C24" i="3"/>
  <c r="D24" i="3" s="1"/>
  <c r="B25" i="3" s="1"/>
  <c r="C26" i="1" l="1"/>
  <c r="D26" i="1" s="1"/>
  <c r="B27" i="1" s="1"/>
  <c r="B60" i="1" s="1"/>
  <c r="C60" i="1" s="1"/>
  <c r="B58" i="3"/>
  <c r="C58" i="3" s="1"/>
  <c r="C25" i="3"/>
  <c r="D25" i="3" s="1"/>
  <c r="B26" i="3" s="1"/>
  <c r="C57" i="3"/>
  <c r="C59" i="1"/>
  <c r="C27" i="1" l="1"/>
  <c r="D27" i="1" s="1"/>
  <c r="B28" i="1" s="1"/>
  <c r="B61" i="1" s="1"/>
  <c r="B59" i="3"/>
  <c r="C26" i="3"/>
  <c r="D26" i="3" s="1"/>
  <c r="B27" i="3" s="1"/>
  <c r="C28" i="1" l="1"/>
  <c r="D28" i="1" s="1"/>
  <c r="B29" i="1" s="1"/>
  <c r="B62" i="1" s="1"/>
  <c r="C62" i="1" s="1"/>
  <c r="C27" i="3"/>
  <c r="D27" i="3" s="1"/>
  <c r="B28" i="3" s="1"/>
  <c r="B60" i="3"/>
  <c r="C60" i="3" s="1"/>
  <c r="C59" i="3"/>
  <c r="C61" i="1"/>
  <c r="C29" i="1" l="1"/>
  <c r="D29" i="1" s="1"/>
  <c r="B30" i="1" s="1"/>
  <c r="B63" i="1" s="1"/>
  <c r="B61" i="3"/>
  <c r="C28" i="3"/>
  <c r="D28" i="3" s="1"/>
  <c r="B29" i="3" s="1"/>
  <c r="C30" i="1" l="1"/>
  <c r="D30" i="1" s="1"/>
  <c r="B31" i="1" s="1"/>
  <c r="B64" i="1" s="1"/>
  <c r="C64" i="1" s="1"/>
  <c r="B62" i="3"/>
  <c r="C62" i="3" s="1"/>
  <c r="C29" i="3"/>
  <c r="D29" i="3" s="1"/>
  <c r="B30" i="3" s="1"/>
  <c r="C61" i="3"/>
  <c r="C63" i="1"/>
  <c r="C31" i="1" l="1"/>
  <c r="D31" i="1" s="1"/>
  <c r="B32" i="1" s="1"/>
  <c r="B65" i="1" s="1"/>
  <c r="B63" i="3"/>
  <c r="C30" i="3"/>
  <c r="D30" i="3" s="1"/>
  <c r="B31" i="3" s="1"/>
  <c r="C32" i="1" l="1"/>
  <c r="D32" i="1" s="1"/>
  <c r="B33" i="1" s="1"/>
  <c r="B66" i="1" s="1"/>
  <c r="C66" i="1" s="1"/>
  <c r="C31" i="3"/>
  <c r="D31" i="3" s="1"/>
  <c r="B32" i="3" s="1"/>
  <c r="B64" i="3"/>
  <c r="C64" i="3" s="1"/>
  <c r="C63" i="3"/>
  <c r="C65" i="1"/>
  <c r="C33" i="1" l="1"/>
  <c r="D33" i="1" s="1"/>
  <c r="B34" i="1" s="1"/>
  <c r="B67" i="1" s="1"/>
  <c r="B65" i="3"/>
  <c r="C32" i="3"/>
  <c r="D32" i="3" s="1"/>
  <c r="B33" i="3" s="1"/>
  <c r="C34" i="1" l="1"/>
  <c r="D34" i="1" s="1"/>
  <c r="B35" i="1" s="1"/>
  <c r="B68" i="1" s="1"/>
  <c r="C68" i="1" s="1"/>
  <c r="B66" i="3"/>
  <c r="C66" i="3" s="1"/>
  <c r="C33" i="3"/>
  <c r="D33" i="3" s="1"/>
  <c r="B34" i="3" s="1"/>
  <c r="C65" i="3"/>
  <c r="C67" i="1"/>
  <c r="C35" i="1" l="1"/>
  <c r="D35" i="1" s="1"/>
  <c r="B36" i="1" s="1"/>
  <c r="B69" i="1" s="1"/>
  <c r="B67" i="3"/>
  <c r="C34" i="3"/>
  <c r="D34" i="3" s="1"/>
  <c r="B35" i="3" s="1"/>
  <c r="C36" i="1" l="1"/>
  <c r="D36" i="1" s="1"/>
  <c r="B37" i="1" s="1"/>
  <c r="B70" i="1" s="1"/>
  <c r="C70" i="1" s="1"/>
  <c r="C35" i="3"/>
  <c r="D35" i="3" s="1"/>
  <c r="B36" i="3" s="1"/>
  <c r="B68" i="3"/>
  <c r="C68" i="3" s="1"/>
  <c r="C67" i="3"/>
  <c r="C69" i="1"/>
  <c r="C37" i="1" l="1"/>
  <c r="D37" i="1" s="1"/>
  <c r="B38" i="1" s="1"/>
  <c r="B71" i="1" s="1"/>
  <c r="B69" i="3"/>
  <c r="C36" i="3"/>
  <c r="D36" i="3" s="1"/>
  <c r="B37" i="3" s="1"/>
  <c r="C38" i="1" l="1"/>
  <c r="D38" i="1" s="1"/>
  <c r="B39" i="1" s="1"/>
  <c r="B72" i="1" s="1"/>
  <c r="C72" i="1" s="1"/>
  <c r="B70" i="3"/>
  <c r="C70" i="3" s="1"/>
  <c r="C37" i="3"/>
  <c r="D37" i="3" s="1"/>
  <c r="B38" i="3" s="1"/>
  <c r="C69" i="3"/>
  <c r="C71" i="1"/>
  <c r="C39" i="1" l="1"/>
  <c r="D39" i="1" s="1"/>
  <c r="B40" i="1" s="1"/>
  <c r="B73" i="1" s="1"/>
  <c r="B71" i="3"/>
  <c r="C38" i="3"/>
  <c r="D38" i="3" s="1"/>
  <c r="B39" i="3" s="1"/>
  <c r="C40" i="1" l="1"/>
  <c r="D40" i="1" s="1"/>
  <c r="B41" i="1" s="1"/>
  <c r="B74" i="1" s="1"/>
  <c r="C74" i="1" s="1"/>
  <c r="C39" i="3"/>
  <c r="D39" i="3" s="1"/>
  <c r="B40" i="3" s="1"/>
  <c r="B72" i="3"/>
  <c r="C72" i="3" s="1"/>
  <c r="C71" i="3"/>
  <c r="C41" i="1"/>
  <c r="D41" i="1" s="1"/>
  <c r="B42" i="1" s="1"/>
  <c r="B75" i="1" s="1"/>
  <c r="C73" i="1"/>
  <c r="B73" i="3" l="1"/>
  <c r="C40" i="3"/>
  <c r="D40" i="3" s="1"/>
  <c r="B41" i="3" s="1"/>
  <c r="C42" i="1"/>
  <c r="D42" i="1" s="1"/>
  <c r="B43" i="1" s="1"/>
  <c r="B76" i="1" s="1"/>
  <c r="B74" i="3" l="1"/>
  <c r="C74" i="3" s="1"/>
  <c r="C41" i="3"/>
  <c r="D41" i="3" s="1"/>
  <c r="B42" i="3" s="1"/>
  <c r="C73" i="3"/>
  <c r="C76" i="1"/>
  <c r="C43" i="1"/>
  <c r="D43" i="1" s="1"/>
  <c r="B44" i="1" s="1"/>
  <c r="B77" i="1" s="1"/>
  <c r="C75" i="1"/>
  <c r="B75" i="3" l="1"/>
  <c r="C42" i="3"/>
  <c r="D42" i="3" s="1"/>
  <c r="B43" i="3" s="1"/>
  <c r="C44" i="1"/>
  <c r="D44" i="1" s="1"/>
  <c r="B45" i="1" s="1"/>
  <c r="B78" i="1" s="1"/>
  <c r="C43" i="3" l="1"/>
  <c r="D43" i="3" s="1"/>
  <c r="B44" i="3" s="1"/>
  <c r="B77" i="3" s="1"/>
  <c r="B76" i="3"/>
  <c r="C76" i="3" s="1"/>
  <c r="C75" i="3"/>
  <c r="B80" i="3"/>
  <c r="C77" i="1"/>
  <c r="C81" i="1" s="1"/>
  <c r="F5" i="1" s="1"/>
  <c r="F7" i="1" s="1"/>
  <c r="B81" i="1"/>
  <c r="C80" i="3" l="1"/>
  <c r="F5" i="3" s="1"/>
  <c r="F7" i="3" s="1"/>
</calcChain>
</file>

<file path=xl/sharedStrings.xml><?xml version="1.0" encoding="utf-8"?>
<sst xmlns="http://schemas.openxmlformats.org/spreadsheetml/2006/main" count="70" uniqueCount="33">
  <si>
    <t>D (prestito)</t>
  </si>
  <si>
    <t>Z (% garantita del prestito)</t>
  </si>
  <si>
    <t>importo garantito (D*Z)</t>
  </si>
  <si>
    <t>t durata (in anni arrotondata per eccesso)</t>
  </si>
  <si>
    <t>i tasso di riferimento</t>
  </si>
  <si>
    <t>rata costante D al tasso i</t>
  </si>
  <si>
    <t>anni</t>
  </si>
  <si>
    <t>Dt debito residuo</t>
  </si>
  <si>
    <t xml:space="preserve">interessi </t>
  </si>
  <si>
    <t>quota capitale</t>
  </si>
  <si>
    <t xml:space="preserve">rata costante </t>
  </si>
  <si>
    <t>flusso attualizzato</t>
  </si>
  <si>
    <r>
      <t>S</t>
    </r>
    <r>
      <rPr>
        <b/>
        <sz val="12"/>
        <rFont val="Times New Roman"/>
        <family val="1"/>
      </rPr>
      <t xml:space="preserve"> I</t>
    </r>
    <r>
      <rPr>
        <b/>
        <vertAlign val="subscript"/>
        <sz val="12"/>
        <rFont val="Times New Roman"/>
        <family val="1"/>
      </rPr>
      <t xml:space="preserve">t </t>
    </r>
    <r>
      <rPr>
        <b/>
        <sz val="12"/>
        <rFont val="Times New Roman"/>
        <family val="1"/>
      </rPr>
      <t>attualizzati</t>
    </r>
  </si>
  <si>
    <t>It = Dt Z P1</t>
  </si>
  <si>
    <t>P1</t>
  </si>
  <si>
    <t>P2</t>
  </si>
  <si>
    <t>P3</t>
  </si>
  <si>
    <t>P4</t>
  </si>
  <si>
    <t>P</t>
  </si>
  <si>
    <t>90% 6y</t>
  </si>
  <si>
    <t>80% 6y</t>
  </si>
  <si>
    <t>90% 8y</t>
  </si>
  <si>
    <t>80% 8y</t>
  </si>
  <si>
    <t>60% 6y</t>
  </si>
  <si>
    <t>60% 8y</t>
  </si>
  <si>
    <t>P5</t>
  </si>
  <si>
    <t>P6</t>
  </si>
  <si>
    <t>Premio</t>
  </si>
  <si>
    <t>Premio/Importo Garantito</t>
  </si>
  <si>
    <t>dato da inserire</t>
  </si>
  <si>
    <t>il seguente dato dovrà essere aggiornato sulla base delle eventuali indicazioni inviate dal Gestore tramite mail del Customer Care</t>
  </si>
  <si>
    <t>Calcolo Premio Teorico di Garanzia - PMI
per le richieste di garanzia ai sensi degli "Aiuti sotto forma di garanzie sui prestiti” - Sezione 2.2 del Quadro temporaneo di crisi per sostenere l'economia nel contesto dell'invasione dell'Ucraina da parte della Russia</t>
  </si>
  <si>
    <t>Calcolo Premio Teorico di Garanzia - MIDCAP
per le richieste di garanzia ai sensi degli "Aiuti sotto forma di garanzie sui prestiti” - Sezione 2.2 del Quadro temporaneo di crisi per sostenere l'economia nel contesto dell'invasione dell'Ucraina da parte della Russia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</si>
</sst>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#,##0.00\ &quot;€&quot;;[Red]\-#,##0.00\ &quot;€&quot;"/>
    <numFmt numFmtId="44" formatCode="_-* #,##0.00\ &quot;€&quot;_-;\-* #,##0.00\ &quot;€&quot;_-;_-* &quot;-&quot;??\ &quot;€&quot;_-;_-@_-"/>
    <numFmt numFmtId="43" formatCode="_-* #,##0.00_-;\-* #,##0.00_-;_-* &quot;-&quot;??_-;_-@_-"/>
    <numFmt numFmtId="165" formatCode="&quot;€&quot;\ #,##0.00;[Red]\-&quot;€&quot;\ #,##0.00"/>
  </numFmts>
  <fonts count="1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b/>
      <sz val="12"/>
      <name val="Symbol"/>
      <family val="1"/>
    </font>
    <font>
      <b/>
      <sz val="12"/>
      <name val="Times New Roman"/>
      <family val="1"/>
    </font>
    <font>
      <b/>
      <vertAlign val="subscript"/>
      <sz val="12"/>
      <name val="Times New Roman"/>
      <family val="1"/>
    </font>
    <font>
      <sz val="10"/>
      <name val="Arial"/>
      <family val="2"/>
    </font>
    <font>
      <sz val="10"/>
      <name val="Arial"/>
      <family val="2"/>
    </font>
    <font>
      <b/>
      <sz val="10"/>
      <color rgb="FF007D57"/>
      <name val="Calibri"/>
      <family val="2"/>
      <scheme val="minor"/>
    </font>
    <font>
      <sz val="10"/>
      <name val="Calibri"/>
      <family val="2"/>
      <scheme val="minor"/>
    </font>
    <font>
      <sz val="10"/>
      <color indexed="10"/>
      <name val="Calibri"/>
      <family val="2"/>
      <scheme val="minor"/>
    </font>
    <font>
      <i/>
      <sz val="8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7D57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44" fontId="8" fillId="0" borderId="0" applyFont="0" applyFill="0" applyBorder="0" applyAlignment="0" applyProtection="0"/>
  </cellStyleXfs>
  <cellXfs count="37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10" fontId="3" fillId="0" borderId="0" xfId="0" applyNumberFormat="1" applyFont="1" applyProtection="1">
      <protection locked="0"/>
    </xf>
    <xf numFmtId="10" fontId="0" fillId="0" borderId="0" xfId="0" applyNumberFormat="1"/>
    <xf numFmtId="43" fontId="0" fillId="0" borderId="0" xfId="0" applyNumberFormat="1"/>
    <xf numFmtId="0" fontId="0" fillId="0" borderId="0" xfId="0" applyProtection="1">
      <protection locked="0"/>
    </xf>
    <xf numFmtId="0" fontId="1" fillId="0" borderId="0" xfId="0" applyFont="1" applyAlignment="1">
      <alignment horizontal="right"/>
    </xf>
    <xf numFmtId="165" fontId="1" fillId="0" borderId="0" xfId="1" applyNumberFormat="1"/>
    <xf numFmtId="43" fontId="1" fillId="0" borderId="0" xfId="0" applyNumberFormat="1" applyFont="1"/>
    <xf numFmtId="165" fontId="1" fillId="0" borderId="0" xfId="0" applyNumberFormat="1" applyFont="1" applyAlignment="1">
      <alignment horizontal="right"/>
    </xf>
    <xf numFmtId="165" fontId="1" fillId="0" borderId="0" xfId="0" applyNumberFormat="1" applyFont="1"/>
    <xf numFmtId="43" fontId="0" fillId="0" borderId="0" xfId="1" applyFont="1"/>
    <xf numFmtId="165" fontId="0" fillId="0" borderId="0" xfId="0" applyNumberFormat="1"/>
    <xf numFmtId="165" fontId="0" fillId="0" borderId="0" xfId="1" applyNumberFormat="1" applyFont="1"/>
    <xf numFmtId="8" fontId="0" fillId="0" borderId="0" xfId="0" applyNumberFormat="1"/>
    <xf numFmtId="0" fontId="4" fillId="0" borderId="0" xfId="0" applyFont="1" applyAlignment="1">
      <alignment horizontal="right"/>
    </xf>
    <xf numFmtId="9" fontId="0" fillId="0" borderId="0" xfId="0" applyNumberFormat="1"/>
    <xf numFmtId="10" fontId="0" fillId="0" borderId="0" xfId="2" applyNumberFormat="1" applyFont="1"/>
    <xf numFmtId="0" fontId="0" fillId="0" borderId="0" xfId="0" applyFill="1"/>
    <xf numFmtId="0" fontId="9" fillId="0" borderId="0" xfId="0" applyFont="1" applyAlignment="1">
      <alignment horizontal="center" wrapText="1"/>
    </xf>
    <xf numFmtId="0" fontId="9" fillId="0" borderId="0" xfId="0" applyFont="1" applyAlignment="1">
      <alignment horizontal="center"/>
    </xf>
    <xf numFmtId="0" fontId="10" fillId="0" borderId="1" xfId="0" applyFont="1" applyBorder="1" applyAlignment="1">
      <alignment horizontal="right" vertical="center"/>
    </xf>
    <xf numFmtId="44" fontId="11" fillId="0" borderId="1" xfId="3" applyFont="1" applyBorder="1" applyAlignment="1" applyProtection="1">
      <alignment vertical="center"/>
      <protection locked="0"/>
    </xf>
    <xf numFmtId="0" fontId="12" fillId="0" borderId="0" xfId="0" applyFont="1" applyAlignment="1">
      <alignment horizontal="left" vertical="center"/>
    </xf>
    <xf numFmtId="9" fontId="11" fillId="0" borderId="1" xfId="0" applyNumberFormat="1" applyFont="1" applyBorder="1" applyAlignment="1" applyProtection="1">
      <alignment vertical="center"/>
      <protection locked="0"/>
    </xf>
    <xf numFmtId="44" fontId="10" fillId="0" borderId="1" xfId="3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1" fillId="0" borderId="1" xfId="0" applyFont="1" applyBorder="1" applyAlignment="1" applyProtection="1">
      <alignment vertical="center"/>
      <protection locked="0"/>
    </xf>
    <xf numFmtId="10" fontId="11" fillId="0" borderId="1" xfId="0" applyNumberFormat="1" applyFont="1" applyBorder="1" applyAlignment="1" applyProtection="1">
      <alignment vertical="center"/>
      <protection locked="0"/>
    </xf>
    <xf numFmtId="0" fontId="13" fillId="2" borderId="0" xfId="0" applyFont="1" applyFill="1" applyAlignment="1">
      <alignment horizontal="right" vertical="center"/>
    </xf>
    <xf numFmtId="44" fontId="13" fillId="2" borderId="0" xfId="3" applyFont="1" applyFill="1" applyAlignment="1">
      <alignment horizontal="right" vertical="center"/>
    </xf>
    <xf numFmtId="0" fontId="10" fillId="0" borderId="0" xfId="0" applyFont="1"/>
    <xf numFmtId="10" fontId="10" fillId="0" borderId="0" xfId="0" applyNumberFormat="1" applyFont="1"/>
    <xf numFmtId="10" fontId="13" fillId="2" borderId="0" xfId="0" applyNumberFormat="1" applyFont="1" applyFill="1" applyAlignment="1">
      <alignment horizontal="right" vertical="center"/>
    </xf>
    <xf numFmtId="0" fontId="14" fillId="0" borderId="0" xfId="0" applyFont="1"/>
  </cellXfs>
  <cellStyles count="4">
    <cellStyle name="Migliaia" xfId="1" builtinId="3"/>
    <cellStyle name="Normale" xfId="0" builtinId="0"/>
    <cellStyle name="Percentuale" xfId="2" builtinId="5"/>
    <cellStyle name="Valuta" xfId="3" builtinId="4"/>
  </cellStyles>
  <dxfs count="0"/>
  <tableStyles count="0" defaultTableStyle="TableStyleMedium2" defaultPivotStyle="PivotStyleLight16"/>
  <colors>
    <mruColors>
      <color rgb="FF007D5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359019</xdr:colOff>
      <xdr:row>83</xdr:row>
      <xdr:rowOff>29015</xdr:rowOff>
    </xdr:from>
    <xdr:to>
      <xdr:col>0</xdr:col>
      <xdr:colOff>2168769</xdr:colOff>
      <xdr:row>91</xdr:row>
      <xdr:rowOff>42496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DBA1B156-427F-4A71-2618-E488BE9339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9019" y="2945130"/>
          <a:ext cx="1809750" cy="130302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351692</xdr:colOff>
      <xdr:row>83</xdr:row>
      <xdr:rowOff>65942</xdr:rowOff>
    </xdr:from>
    <xdr:to>
      <xdr:col>0</xdr:col>
      <xdr:colOff>2161442</xdr:colOff>
      <xdr:row>91</xdr:row>
      <xdr:rowOff>79424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9146D0D3-47CF-4BD9-9031-A0E023733E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1692" y="2967404"/>
          <a:ext cx="1809750" cy="13030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DD6456-EA5B-4394-80EB-5EC150A08859}">
  <sheetPr>
    <pageSetUpPr fitToPage="1"/>
  </sheetPr>
  <dimension ref="A1:M82"/>
  <sheetViews>
    <sheetView showGridLines="0" zoomScale="130" zoomScaleNormal="130" workbookViewId="0">
      <selection activeCell="B5" sqref="B5"/>
    </sheetView>
  </sheetViews>
  <sheetFormatPr defaultColWidth="8.85546875" defaultRowHeight="12.75" x14ac:dyDescent="0.2"/>
  <cols>
    <col min="1" max="1" width="35.85546875" style="2" bestFit="1" customWidth="1"/>
    <col min="2" max="2" width="19.140625" bestFit="1" customWidth="1"/>
    <col min="3" max="3" width="16.140625" bestFit="1" customWidth="1"/>
    <col min="4" max="4" width="15.5703125" bestFit="1" customWidth="1"/>
    <col min="5" max="5" width="22.7109375" customWidth="1"/>
    <col min="6" max="6" width="15.42578125" customWidth="1"/>
    <col min="7" max="7" width="13.42578125" customWidth="1"/>
    <col min="8" max="8" width="10.7109375" bestFit="1" customWidth="1"/>
  </cols>
  <sheetData>
    <row r="1" spans="1:10" x14ac:dyDescent="0.2">
      <c r="A1" s="21" t="s">
        <v>31</v>
      </c>
      <c r="B1" s="22"/>
      <c r="C1" s="22"/>
      <c r="D1" s="22"/>
      <c r="E1" s="22"/>
      <c r="F1" s="22"/>
    </row>
    <row r="2" spans="1:10" ht="26.25" customHeight="1" x14ac:dyDescent="0.2">
      <c r="A2" s="22"/>
      <c r="B2" s="22"/>
      <c r="C2" s="22"/>
      <c r="D2" s="22"/>
      <c r="E2" s="22"/>
      <c r="F2" s="22"/>
    </row>
    <row r="3" spans="1:10" x14ac:dyDescent="0.2">
      <c r="F3" s="2"/>
      <c r="G3" s="6"/>
    </row>
    <row r="5" spans="1:10" ht="25.5" customHeight="1" x14ac:dyDescent="0.2">
      <c r="A5" s="23" t="s">
        <v>0</v>
      </c>
      <c r="B5" s="24">
        <v>1000000</v>
      </c>
      <c r="C5" s="25" t="s">
        <v>29</v>
      </c>
      <c r="E5" s="31" t="s">
        <v>27</v>
      </c>
      <c r="F5" s="32">
        <f>C81</f>
        <v>36673.087366250387</v>
      </c>
    </row>
    <row r="6" spans="1:10" ht="25.5" customHeight="1" x14ac:dyDescent="0.2">
      <c r="A6" s="23" t="s">
        <v>1</v>
      </c>
      <c r="B6" s="26">
        <v>0.8</v>
      </c>
      <c r="C6" s="25" t="s">
        <v>29</v>
      </c>
      <c r="E6" s="33"/>
      <c r="F6" s="34"/>
    </row>
    <row r="7" spans="1:10" ht="25.5" customHeight="1" x14ac:dyDescent="0.2">
      <c r="A7" s="23" t="s">
        <v>2</v>
      </c>
      <c r="B7" s="27">
        <f>B5*B6</f>
        <v>800000</v>
      </c>
      <c r="C7" s="28"/>
      <c r="D7" s="20"/>
      <c r="E7" s="31" t="s">
        <v>28</v>
      </c>
      <c r="F7" s="35">
        <f>F5/B7</f>
        <v>4.5841359207812987E-2</v>
      </c>
    </row>
    <row r="8" spans="1:10" ht="25.5" customHeight="1" x14ac:dyDescent="0.2">
      <c r="A8" s="23" t="s">
        <v>3</v>
      </c>
      <c r="B8" s="29">
        <v>8</v>
      </c>
      <c r="C8" s="25" t="s">
        <v>29</v>
      </c>
    </row>
    <row r="9" spans="1:10" ht="25.5" customHeight="1" x14ac:dyDescent="0.2">
      <c r="A9" s="23" t="s">
        <v>4</v>
      </c>
      <c r="B9" s="30">
        <v>1.38E-2</v>
      </c>
      <c r="C9" s="25" t="s">
        <v>30</v>
      </c>
    </row>
    <row r="10" spans="1:10" x14ac:dyDescent="0.2">
      <c r="A10" s="8"/>
      <c r="B10" s="4"/>
    </row>
    <row r="11" spans="1:10" x14ac:dyDescent="0.2">
      <c r="A11" s="8"/>
      <c r="B11" s="4"/>
    </row>
    <row r="12" spans="1:10" hidden="1" x14ac:dyDescent="0.2">
      <c r="A12" s="3"/>
      <c r="B12" s="7"/>
    </row>
    <row r="13" spans="1:10" hidden="1" x14ac:dyDescent="0.2">
      <c r="A13" s="8" t="s">
        <v>5</v>
      </c>
      <c r="B13" s="9">
        <f>-PMT(B9,B8,B5)</f>
        <v>132886.59651478933</v>
      </c>
      <c r="C13" s="1"/>
      <c r="D13" s="10"/>
      <c r="E13" s="1"/>
      <c r="F13" s="1"/>
    </row>
    <row r="14" spans="1:10" hidden="1" x14ac:dyDescent="0.2">
      <c r="A14" s="8" t="s">
        <v>6</v>
      </c>
      <c r="B14" s="3" t="s">
        <v>7</v>
      </c>
      <c r="C14" s="11" t="s">
        <v>8</v>
      </c>
      <c r="D14" s="12" t="s">
        <v>9</v>
      </c>
      <c r="E14" s="1" t="s">
        <v>10</v>
      </c>
    </row>
    <row r="15" spans="1:10" hidden="1" x14ac:dyDescent="0.2">
      <c r="A15" s="3">
        <v>1</v>
      </c>
      <c r="B15" s="13">
        <f>B5</f>
        <v>1000000</v>
      </c>
      <c r="C15" s="6">
        <f>B$9*B15</f>
        <v>13800</v>
      </c>
      <c r="D15" s="14">
        <f t="shared" ref="D15:D44" si="0">E15-C15</f>
        <v>119086.59651478933</v>
      </c>
      <c r="E15" s="15">
        <f>IF(B$8&gt;=A15,B$13,IF(B$8&lt;A15,0))</f>
        <v>132886.59651478933</v>
      </c>
      <c r="G15" s="15"/>
      <c r="H15" s="16"/>
      <c r="I15" s="16"/>
      <c r="J15" s="16"/>
    </row>
    <row r="16" spans="1:10" hidden="1" x14ac:dyDescent="0.2">
      <c r="A16" s="3">
        <v>2</v>
      </c>
      <c r="B16" s="13">
        <f t="shared" ref="B16:B44" si="1">B15-D15</f>
        <v>880913.40348521061</v>
      </c>
      <c r="C16" s="6">
        <f>B$9*B16</f>
        <v>12156.604968095906</v>
      </c>
      <c r="D16" s="14">
        <f t="shared" si="0"/>
        <v>120729.99154669342</v>
      </c>
      <c r="E16" s="15">
        <f>IF(B$8&gt;=A16,B$13,IF(B$8&lt;A16,0))</f>
        <v>132886.59651478933</v>
      </c>
      <c r="G16" s="15"/>
      <c r="H16" s="16"/>
      <c r="I16" s="16"/>
      <c r="J16" s="16"/>
    </row>
    <row r="17" spans="1:10" hidden="1" x14ac:dyDescent="0.2">
      <c r="A17" s="3">
        <v>3</v>
      </c>
      <c r="B17" s="13">
        <f t="shared" si="1"/>
        <v>760183.41193851724</v>
      </c>
      <c r="C17" s="6">
        <f>B$9*B17</f>
        <v>10490.531084751537</v>
      </c>
      <c r="D17" s="14">
        <f t="shared" si="0"/>
        <v>122396.06543003779</v>
      </c>
      <c r="E17" s="15">
        <f>IF(B$8&gt;=A17,B$13,IF(B$8&lt;A17,0))</f>
        <v>132886.59651478933</v>
      </c>
      <c r="G17" s="15"/>
      <c r="H17" s="16"/>
      <c r="I17" s="16"/>
      <c r="J17" s="16"/>
    </row>
    <row r="18" spans="1:10" hidden="1" x14ac:dyDescent="0.2">
      <c r="A18" s="3">
        <v>4</v>
      </c>
      <c r="B18" s="13">
        <f t="shared" si="1"/>
        <v>637787.34650847944</v>
      </c>
      <c r="C18" s="6">
        <f>B$9*B18</f>
        <v>8801.4653818170154</v>
      </c>
      <c r="D18" s="14">
        <f t="shared" si="0"/>
        <v>124085.13113297231</v>
      </c>
      <c r="E18" s="15">
        <f>IF(B$8&gt;=A18,B$13,IF(B$8&lt;A18,0))</f>
        <v>132886.59651478933</v>
      </c>
      <c r="G18" s="15"/>
      <c r="H18" s="16"/>
      <c r="I18" s="16"/>
      <c r="J18" s="16"/>
    </row>
    <row r="19" spans="1:10" hidden="1" x14ac:dyDescent="0.2">
      <c r="A19" s="3">
        <v>5</v>
      </c>
      <c r="B19" s="13">
        <f t="shared" si="1"/>
        <v>513702.21537550713</v>
      </c>
      <c r="C19" s="6">
        <f>B$9*B19</f>
        <v>7089.0905721819981</v>
      </c>
      <c r="D19" s="14">
        <f t="shared" si="0"/>
        <v>125797.50594260733</v>
      </c>
      <c r="E19" s="15">
        <f>IF(B$8&gt;=A19,B$13,IF(B$8&lt;A19,0))</f>
        <v>132886.59651478933</v>
      </c>
      <c r="G19" s="15"/>
      <c r="H19" s="16"/>
      <c r="I19" s="16"/>
      <c r="J19" s="16"/>
    </row>
    <row r="20" spans="1:10" hidden="1" x14ac:dyDescent="0.2">
      <c r="A20" s="3">
        <v>6</v>
      </c>
      <c r="B20" s="13">
        <f t="shared" si="1"/>
        <v>387904.70943289984</v>
      </c>
      <c r="C20" s="6">
        <f>B$9*B20</f>
        <v>5353.0849901740175</v>
      </c>
      <c r="D20" s="14">
        <f t="shared" si="0"/>
        <v>127533.51152461531</v>
      </c>
      <c r="E20" s="15">
        <f>IF(B$8&gt;=A20,B$13,IF(B$8&lt;A20,0))</f>
        <v>132886.59651478933</v>
      </c>
      <c r="G20" s="15"/>
      <c r="H20" s="16"/>
      <c r="I20" s="16"/>
      <c r="J20" s="16"/>
    </row>
    <row r="21" spans="1:10" hidden="1" x14ac:dyDescent="0.2">
      <c r="A21" s="3">
        <v>7</v>
      </c>
      <c r="B21" s="13">
        <f t="shared" si="1"/>
        <v>260371.19790828452</v>
      </c>
      <c r="C21" s="6">
        <f>B$9*B21</f>
        <v>3593.1225311343264</v>
      </c>
      <c r="D21" s="14">
        <f t="shared" si="0"/>
        <v>129293.473983655</v>
      </c>
      <c r="E21" s="15">
        <f>IF(B$8&gt;=A21,B$13,IF(B$8&lt;A21,0))</f>
        <v>132886.59651478933</v>
      </c>
      <c r="F21" s="15"/>
      <c r="G21" s="15"/>
      <c r="H21" s="16"/>
      <c r="I21" s="16"/>
      <c r="J21" s="16"/>
    </row>
    <row r="22" spans="1:10" hidden="1" x14ac:dyDescent="0.2">
      <c r="A22" s="3">
        <v>8</v>
      </c>
      <c r="B22" s="13">
        <f t="shared" si="1"/>
        <v>131077.72392462951</v>
      </c>
      <c r="C22" s="6">
        <f>B$9*B22</f>
        <v>1808.8725901598871</v>
      </c>
      <c r="D22" s="14">
        <f t="shared" si="0"/>
        <v>131077.72392462945</v>
      </c>
      <c r="E22" s="15">
        <f>IF(B$8&gt;=A22,B$13,IF(B$8&lt;A22,0))</f>
        <v>132886.59651478933</v>
      </c>
      <c r="G22" s="15"/>
      <c r="H22" s="16"/>
      <c r="I22" s="16"/>
      <c r="J22" s="16"/>
    </row>
    <row r="23" spans="1:10" hidden="1" x14ac:dyDescent="0.2">
      <c r="A23" s="3">
        <v>9</v>
      </c>
      <c r="B23" s="13">
        <f t="shared" si="1"/>
        <v>0</v>
      </c>
      <c r="C23" s="6">
        <f>B$9*B23</f>
        <v>0</v>
      </c>
      <c r="D23" s="14">
        <f t="shared" si="0"/>
        <v>0</v>
      </c>
      <c r="E23" s="15">
        <f>IF(B$8&gt;=A23,B$13,IF(B$8&lt;A23,0))</f>
        <v>0</v>
      </c>
      <c r="G23" s="15"/>
      <c r="H23" s="16"/>
      <c r="I23" s="16"/>
      <c r="J23" s="16"/>
    </row>
    <row r="24" spans="1:10" hidden="1" x14ac:dyDescent="0.2">
      <c r="A24" s="3">
        <v>10</v>
      </c>
      <c r="B24" s="13">
        <f t="shared" si="1"/>
        <v>0</v>
      </c>
      <c r="C24" s="6">
        <f>B$9*B24</f>
        <v>0</v>
      </c>
      <c r="D24" s="14">
        <f t="shared" si="0"/>
        <v>0</v>
      </c>
      <c r="E24" s="15">
        <f>IF(B$8&gt;=A24,B$13,IF(B$8&lt;A24,0))</f>
        <v>0</v>
      </c>
      <c r="G24" s="15"/>
      <c r="H24" s="16"/>
      <c r="I24" s="16"/>
      <c r="J24" s="16"/>
    </row>
    <row r="25" spans="1:10" hidden="1" x14ac:dyDescent="0.2">
      <c r="A25" s="3">
        <v>11</v>
      </c>
      <c r="B25" s="13">
        <f t="shared" si="1"/>
        <v>0</v>
      </c>
      <c r="C25" s="6">
        <f>B$9*B25</f>
        <v>0</v>
      </c>
      <c r="D25" s="14">
        <f t="shared" si="0"/>
        <v>0</v>
      </c>
      <c r="E25" s="15">
        <f>IF(B$8&gt;=A25,B$13,IF(B$8&lt;A25,0))</f>
        <v>0</v>
      </c>
    </row>
    <row r="26" spans="1:10" hidden="1" x14ac:dyDescent="0.2">
      <c r="A26" s="3">
        <v>12</v>
      </c>
      <c r="B26" s="13">
        <f t="shared" si="1"/>
        <v>0</v>
      </c>
      <c r="C26" s="6">
        <f>B$9*B26</f>
        <v>0</v>
      </c>
      <c r="D26" s="14">
        <f t="shared" si="0"/>
        <v>0</v>
      </c>
      <c r="E26" s="15">
        <f>IF(B$8&gt;=A26,B$13,IF(B$8&lt;A26,0))</f>
        <v>0</v>
      </c>
    </row>
    <row r="27" spans="1:10" hidden="1" x14ac:dyDescent="0.2">
      <c r="A27" s="3">
        <v>13</v>
      </c>
      <c r="B27" s="13">
        <f t="shared" si="1"/>
        <v>0</v>
      </c>
      <c r="C27" s="6">
        <f>B$9*B27</f>
        <v>0</v>
      </c>
      <c r="D27" s="14">
        <f t="shared" si="0"/>
        <v>0</v>
      </c>
      <c r="E27" s="15">
        <f>IF(B$8&gt;=A27,B$13,IF(B$8&lt;A27,0))</f>
        <v>0</v>
      </c>
    </row>
    <row r="28" spans="1:10" hidden="1" x14ac:dyDescent="0.2">
      <c r="A28" s="3">
        <v>14</v>
      </c>
      <c r="B28" s="13">
        <f t="shared" si="1"/>
        <v>0</v>
      </c>
      <c r="C28" s="6">
        <f>B$9*B28</f>
        <v>0</v>
      </c>
      <c r="D28" s="14">
        <f t="shared" si="0"/>
        <v>0</v>
      </c>
      <c r="E28" s="15">
        <f>IF(B$8&gt;=A28,B$13,IF(B$8&lt;A28,0))</f>
        <v>0</v>
      </c>
      <c r="F28" s="14"/>
    </row>
    <row r="29" spans="1:10" hidden="1" x14ac:dyDescent="0.2">
      <c r="A29" s="3">
        <v>15</v>
      </c>
      <c r="B29" s="13">
        <f t="shared" si="1"/>
        <v>0</v>
      </c>
      <c r="C29" s="6">
        <f>B$9*B29</f>
        <v>0</v>
      </c>
      <c r="D29" s="14">
        <f t="shared" si="0"/>
        <v>0</v>
      </c>
      <c r="E29" s="15">
        <f>IF(B$8&gt;=A29,B$13,IF(B$8&lt;A29,0))</f>
        <v>0</v>
      </c>
    </row>
    <row r="30" spans="1:10" hidden="1" x14ac:dyDescent="0.2">
      <c r="A30" s="3">
        <v>16</v>
      </c>
      <c r="B30" s="13">
        <f t="shared" si="1"/>
        <v>0</v>
      </c>
      <c r="C30" s="6">
        <f>B$9*B30</f>
        <v>0</v>
      </c>
      <c r="D30" s="14">
        <f t="shared" si="0"/>
        <v>0</v>
      </c>
      <c r="E30" s="15">
        <f>IF(B$8&gt;=A30,B$13,IF(B$8&lt;A30,0))</f>
        <v>0</v>
      </c>
    </row>
    <row r="31" spans="1:10" hidden="1" x14ac:dyDescent="0.2">
      <c r="A31" s="3">
        <v>17</v>
      </c>
      <c r="B31" s="13">
        <f t="shared" si="1"/>
        <v>0</v>
      </c>
      <c r="C31" s="6">
        <f>B$9*B31</f>
        <v>0</v>
      </c>
      <c r="D31" s="14">
        <f t="shared" si="0"/>
        <v>0</v>
      </c>
      <c r="E31" s="15">
        <f>IF(B$8&gt;=A31,B$13,IF(B$8&lt;A31,0))</f>
        <v>0</v>
      </c>
    </row>
    <row r="32" spans="1:10" hidden="1" x14ac:dyDescent="0.2">
      <c r="A32" s="3">
        <v>18</v>
      </c>
      <c r="B32" s="13">
        <f t="shared" si="1"/>
        <v>0</v>
      </c>
      <c r="C32" s="6">
        <f>B$9*B32</f>
        <v>0</v>
      </c>
      <c r="D32" s="14">
        <f t="shared" si="0"/>
        <v>0</v>
      </c>
      <c r="E32" s="15">
        <f>IF(B$8&gt;=A32,B$13,IF(B$8&lt;A32,0))</f>
        <v>0</v>
      </c>
    </row>
    <row r="33" spans="1:13" hidden="1" x14ac:dyDescent="0.2">
      <c r="A33" s="3">
        <v>19</v>
      </c>
      <c r="B33" s="13">
        <f t="shared" si="1"/>
        <v>0</v>
      </c>
      <c r="C33" s="6">
        <f>B$9*B33</f>
        <v>0</v>
      </c>
      <c r="D33" s="14">
        <f t="shared" si="0"/>
        <v>0</v>
      </c>
      <c r="E33" s="15">
        <f>IF(B$8&gt;=A33,B$13,IF(B$8&lt;A33,0))</f>
        <v>0</v>
      </c>
    </row>
    <row r="34" spans="1:13" hidden="1" x14ac:dyDescent="0.2">
      <c r="A34" s="3">
        <v>20</v>
      </c>
      <c r="B34" s="13">
        <f t="shared" si="1"/>
        <v>0</v>
      </c>
      <c r="C34" s="6">
        <f>B$9*B34</f>
        <v>0</v>
      </c>
      <c r="D34" s="14">
        <f t="shared" si="0"/>
        <v>0</v>
      </c>
      <c r="E34" s="15">
        <f>IF(B$8&gt;=A34,B$13,IF(B$8&lt;A34,0))</f>
        <v>0</v>
      </c>
    </row>
    <row r="35" spans="1:13" hidden="1" x14ac:dyDescent="0.2">
      <c r="A35" s="3">
        <v>21</v>
      </c>
      <c r="B35" s="13">
        <f t="shared" si="1"/>
        <v>0</v>
      </c>
      <c r="C35" s="6">
        <f>B$9*B35</f>
        <v>0</v>
      </c>
      <c r="D35" s="14">
        <f t="shared" si="0"/>
        <v>0</v>
      </c>
      <c r="E35" s="15">
        <f>IF(B$8&gt;=A35,B$13,IF(B$8&lt;A35,0))</f>
        <v>0</v>
      </c>
    </row>
    <row r="36" spans="1:13" hidden="1" x14ac:dyDescent="0.2">
      <c r="A36" s="3">
        <v>22</v>
      </c>
      <c r="B36" s="13">
        <f t="shared" si="1"/>
        <v>0</v>
      </c>
      <c r="C36" s="6">
        <f>B$9*B36</f>
        <v>0</v>
      </c>
      <c r="D36" s="14">
        <f t="shared" si="0"/>
        <v>0</v>
      </c>
      <c r="E36" s="15">
        <f>IF(B$8&gt;=A36,B$13,IF(B$8&lt;A36,0))</f>
        <v>0</v>
      </c>
    </row>
    <row r="37" spans="1:13" hidden="1" x14ac:dyDescent="0.2">
      <c r="A37" s="3">
        <v>23</v>
      </c>
      <c r="B37" s="13">
        <f t="shared" si="1"/>
        <v>0</v>
      </c>
      <c r="C37" s="6">
        <f>B$9*B37</f>
        <v>0</v>
      </c>
      <c r="D37" s="14">
        <f t="shared" si="0"/>
        <v>0</v>
      </c>
      <c r="E37" s="15">
        <f>IF(B$8&gt;=A37,B$13,IF(B$8&lt;A37,0))</f>
        <v>0</v>
      </c>
    </row>
    <row r="38" spans="1:13" hidden="1" x14ac:dyDescent="0.2">
      <c r="A38" s="3">
        <v>24</v>
      </c>
      <c r="B38" s="13">
        <f t="shared" si="1"/>
        <v>0</v>
      </c>
      <c r="C38" s="6">
        <f>B$9*B38</f>
        <v>0</v>
      </c>
      <c r="D38" s="14">
        <f t="shared" si="0"/>
        <v>0</v>
      </c>
      <c r="E38" s="15">
        <f>IF(B$8&gt;=A38,B$13,IF(B$8&lt;A38,0))</f>
        <v>0</v>
      </c>
    </row>
    <row r="39" spans="1:13" hidden="1" x14ac:dyDescent="0.2">
      <c r="A39" s="3">
        <v>25</v>
      </c>
      <c r="B39" s="13">
        <f t="shared" si="1"/>
        <v>0</v>
      </c>
      <c r="C39" s="6">
        <f>B$9*B39</f>
        <v>0</v>
      </c>
      <c r="D39" s="14">
        <f t="shared" si="0"/>
        <v>0</v>
      </c>
      <c r="E39" s="15">
        <f>IF(B$8&gt;=A39,B$13,IF(B$8&lt;A39,0))</f>
        <v>0</v>
      </c>
    </row>
    <row r="40" spans="1:13" hidden="1" x14ac:dyDescent="0.2">
      <c r="A40" s="3">
        <v>26</v>
      </c>
      <c r="B40" s="13">
        <f t="shared" si="1"/>
        <v>0</v>
      </c>
      <c r="C40" s="6">
        <f>B$9*B40</f>
        <v>0</v>
      </c>
      <c r="D40" s="14">
        <f t="shared" si="0"/>
        <v>0</v>
      </c>
      <c r="E40" s="15">
        <f>IF(B$8&gt;=A40,B$13,IF(B$8&lt;A40,0))</f>
        <v>0</v>
      </c>
    </row>
    <row r="41" spans="1:13" hidden="1" x14ac:dyDescent="0.2">
      <c r="A41" s="3">
        <v>27</v>
      </c>
      <c r="B41" s="13">
        <f t="shared" si="1"/>
        <v>0</v>
      </c>
      <c r="C41" s="6">
        <f>B$9*B41</f>
        <v>0</v>
      </c>
      <c r="D41" s="14">
        <f t="shared" si="0"/>
        <v>0</v>
      </c>
      <c r="E41" s="15">
        <f>IF(B$8&gt;=A41,B$13,IF(B$8&lt;A41,0))</f>
        <v>0</v>
      </c>
    </row>
    <row r="42" spans="1:13" hidden="1" x14ac:dyDescent="0.2">
      <c r="A42" s="3">
        <v>28</v>
      </c>
      <c r="B42" s="13">
        <f t="shared" si="1"/>
        <v>0</v>
      </c>
      <c r="C42" s="6">
        <f>B$9*B42</f>
        <v>0</v>
      </c>
      <c r="D42" s="14">
        <f t="shared" si="0"/>
        <v>0</v>
      </c>
      <c r="E42" s="15">
        <f>IF(B$8&gt;=A42,B$13,IF(B$8&lt;A42,0))</f>
        <v>0</v>
      </c>
    </row>
    <row r="43" spans="1:13" hidden="1" x14ac:dyDescent="0.2">
      <c r="A43" s="3">
        <v>29</v>
      </c>
      <c r="B43" s="13">
        <f t="shared" si="1"/>
        <v>0</v>
      </c>
      <c r="C43" s="6">
        <f>B$9*B43</f>
        <v>0</v>
      </c>
      <c r="D43" s="14">
        <f t="shared" si="0"/>
        <v>0</v>
      </c>
      <c r="E43" s="15">
        <f>IF(B$8&gt;=A43,B$13,IF(B$8&lt;A43,0))</f>
        <v>0</v>
      </c>
    </row>
    <row r="44" spans="1:13" hidden="1" x14ac:dyDescent="0.2">
      <c r="A44" s="3">
        <v>30</v>
      </c>
      <c r="B44" s="13">
        <f t="shared" si="1"/>
        <v>0</v>
      </c>
      <c r="C44" s="6">
        <f>B$9*B44</f>
        <v>0</v>
      </c>
      <c r="D44" s="14">
        <f t="shared" si="0"/>
        <v>0</v>
      </c>
      <c r="E44" s="15">
        <f>IF(B$8&gt;=A44,B$13,IF(B$8&lt;A44,0))</f>
        <v>0</v>
      </c>
    </row>
    <row r="45" spans="1:13" hidden="1" x14ac:dyDescent="0.2">
      <c r="B45" s="13">
        <f>B44-D44</f>
        <v>0</v>
      </c>
      <c r="C45" s="6"/>
      <c r="D45" s="14"/>
      <c r="E45" s="15"/>
    </row>
    <row r="46" spans="1:13" hidden="1" x14ac:dyDescent="0.2">
      <c r="H46" t="s">
        <v>19</v>
      </c>
      <c r="I46" t="s">
        <v>20</v>
      </c>
      <c r="J46" t="s">
        <v>23</v>
      </c>
      <c r="K46" t="s">
        <v>21</v>
      </c>
      <c r="L46" t="s">
        <v>22</v>
      </c>
      <c r="M46" t="s">
        <v>24</v>
      </c>
    </row>
    <row r="47" spans="1:13" hidden="1" x14ac:dyDescent="0.2">
      <c r="A47" s="8" t="s">
        <v>6</v>
      </c>
      <c r="B47" s="3" t="s">
        <v>13</v>
      </c>
      <c r="C47" t="s">
        <v>11</v>
      </c>
      <c r="D47" s="8"/>
      <c r="E47" s="3"/>
      <c r="G47" t="s">
        <v>18</v>
      </c>
      <c r="H47" t="s">
        <v>14</v>
      </c>
      <c r="I47" t="s">
        <v>15</v>
      </c>
      <c r="J47" t="s">
        <v>16</v>
      </c>
      <c r="K47" t="s">
        <v>17</v>
      </c>
      <c r="L47" t="s">
        <v>25</v>
      </c>
      <c r="M47" t="s">
        <v>26</v>
      </c>
    </row>
    <row r="48" spans="1:13" hidden="1" x14ac:dyDescent="0.2">
      <c r="A48" s="3">
        <v>1</v>
      </c>
      <c r="B48" s="13">
        <f>B15*B$6*G48</f>
        <v>4000</v>
      </c>
      <c r="C48" s="13">
        <f>B48/(1+$B$9)^(A48-1)</f>
        <v>4000</v>
      </c>
      <c r="D48" s="3"/>
      <c r="E48" s="13"/>
      <c r="F48" s="13"/>
      <c r="G48" s="19">
        <f>IF(AND($B$6&lt;=60%,$B$8&lt;=6),J48,IF(AND($B$6&lt;=80%,$B$6&gt;60%,$B$8&lt;=6),I48,IF(AND($B$6&gt;80%,$B$8&lt;=6),H48,IF(AND($B$6&lt;=60%,$B$8&gt;6),M48,IF(AND($B$6&lt;=80%,$B$6&gt;60%,$B$8&gt;6),L48,IF(AND($B$6&gt;80%,$B$8&gt;6),K48))))))</f>
        <v>5.0000000000000001E-3</v>
      </c>
      <c r="H48" s="5">
        <v>2.5000000000000001E-3</v>
      </c>
      <c r="I48" s="5">
        <v>1.5E-3</v>
      </c>
      <c r="J48" s="5">
        <v>1.5E-3</v>
      </c>
      <c r="K48" s="19">
        <v>7.4999999999999997E-3</v>
      </c>
      <c r="L48" s="19">
        <v>5.0000000000000001E-3</v>
      </c>
      <c r="M48" s="19">
        <v>1.5E-3</v>
      </c>
    </row>
    <row r="49" spans="1:13" hidden="1" x14ac:dyDescent="0.2">
      <c r="A49" s="3">
        <v>2</v>
      </c>
      <c r="B49" s="13">
        <f>B16*B$6*G49</f>
        <v>5637.8457823053486</v>
      </c>
      <c r="C49" s="13">
        <f>B49/(1+$B$9)^(A49-1)</f>
        <v>5561.1025668823713</v>
      </c>
      <c r="D49" s="3"/>
      <c r="E49" s="13"/>
      <c r="F49" s="13"/>
      <c r="G49" s="19">
        <f>IF(AND($B$6&lt;=60%,$B$8&lt;=6),J49,IF(AND($B$6&lt;=80%,$B$6&gt;60%,$B$8&lt;=6),I49,IF(AND($B$6&gt;80%,$B$8&lt;=6),H49,IF(AND($B$6&lt;=60%,$B$8&gt;6),M49,IF(AND($B$6&lt;=80%,$B$6&gt;60%,$B$8&gt;6),L49,IF(AND($B$6&gt;80%,$B$8&gt;6),K49))))))</f>
        <v>8.0000000000000002E-3</v>
      </c>
      <c r="H49" s="5">
        <v>5.0000000000000001E-3</v>
      </c>
      <c r="I49" s="5">
        <v>3.0000000000000001E-3</v>
      </c>
      <c r="J49" s="5">
        <v>1.5E-3</v>
      </c>
      <c r="K49" s="19">
        <v>0.01</v>
      </c>
      <c r="L49" s="19">
        <v>8.0000000000000002E-3</v>
      </c>
      <c r="M49" s="19">
        <v>1.5E-3</v>
      </c>
    </row>
    <row r="50" spans="1:13" hidden="1" x14ac:dyDescent="0.2">
      <c r="A50" s="3">
        <v>3</v>
      </c>
      <c r="B50" s="13">
        <f>B17*B$6*G50</f>
        <v>4865.1738364065104</v>
      </c>
      <c r="C50" s="13">
        <f>B50/(1+$B$9)^(A50-1)</f>
        <v>4733.6243333869797</v>
      </c>
      <c r="D50" s="3"/>
      <c r="E50" s="13"/>
      <c r="F50" s="13"/>
      <c r="G50" s="19">
        <f>IF(AND($B$6&lt;=60%,$B$8&lt;=6),J50,IF(AND($B$6&lt;=80%,$B$6&gt;60%,$B$8&lt;=6),I50,IF(AND($B$6&gt;80%,$B$8&lt;=6),H50,IF(AND($B$6&lt;=60%,$B$8&gt;6),M50,IF(AND($B$6&lt;=80%,$B$6&gt;60%,$B$8&gt;6),L50,IF(AND($B$6&gt;80%,$B$8&gt;6),K50))))))</f>
        <v>8.0000000000000002E-3</v>
      </c>
      <c r="H50" s="5">
        <v>5.0000000000000001E-3</v>
      </c>
      <c r="I50" s="5">
        <v>3.0000000000000001E-3</v>
      </c>
      <c r="J50" s="5">
        <v>1.5E-3</v>
      </c>
      <c r="K50" s="19">
        <v>0.01</v>
      </c>
      <c r="L50" s="19">
        <v>8.0000000000000002E-3</v>
      </c>
      <c r="M50" s="19">
        <v>1.5E-3</v>
      </c>
    </row>
    <row r="51" spans="1:13" hidden="1" x14ac:dyDescent="0.2">
      <c r="A51" s="3">
        <v>4</v>
      </c>
      <c r="B51" s="13">
        <f>B18*B$6*G51</f>
        <v>6888.103342291578</v>
      </c>
      <c r="C51" s="13">
        <f>B51/(1+$B$9)^(A51-1)</f>
        <v>6610.629138124682</v>
      </c>
      <c r="D51" s="3"/>
      <c r="E51" s="13"/>
      <c r="F51" s="13"/>
      <c r="G51" s="19">
        <f>IF(AND($B$6&lt;=60%,$B$8&lt;=6),J51,IF(AND($B$6&lt;=80%,$B$6&gt;60%,$B$8&lt;=6),I51,IF(AND($B$6&gt;80%,$B$8&lt;=6),H51,IF(AND($B$6&lt;=60%,$B$8&gt;6),M51,IF(AND($B$6&lt;=80%,$B$6&gt;60%,$B$8&gt;6),L51,IF(AND($B$6&gt;80%,$B$8&gt;6),K51))))))</f>
        <v>1.35E-2</v>
      </c>
      <c r="H51" s="18">
        <v>0.01</v>
      </c>
      <c r="I51" s="5">
        <v>8.0000000000000002E-3</v>
      </c>
      <c r="J51" s="5">
        <v>3.5000000000000001E-3</v>
      </c>
      <c r="K51" s="19">
        <v>1.4999999999999999E-2</v>
      </c>
      <c r="L51" s="19">
        <v>1.35E-2</v>
      </c>
      <c r="M51" s="19">
        <v>8.9999999999999993E-3</v>
      </c>
    </row>
    <row r="52" spans="1:13" hidden="1" x14ac:dyDescent="0.2">
      <c r="A52" s="3">
        <v>5</v>
      </c>
      <c r="B52" s="13">
        <f>B19*B$6*G52</f>
        <v>5547.9839260554772</v>
      </c>
      <c r="C52" s="13">
        <f>B52/(1+$B$9)^(A52-1)</f>
        <v>5252.0160739445237</v>
      </c>
      <c r="D52" s="3"/>
      <c r="E52" s="13"/>
      <c r="F52" s="13"/>
      <c r="G52" s="19">
        <f>IF(AND($B$6&lt;=60%,$B$8&lt;=6),J52,IF(AND($B$6&lt;=80%,$B$6&gt;60%,$B$8&lt;=6),I52,IF(AND($B$6&gt;80%,$B$8&lt;=6),H52,IF(AND($B$6&lt;=60%,$B$8&gt;6),M52,IF(AND($B$6&lt;=80%,$B$6&gt;60%,$B$8&gt;6),L52,IF(AND($B$6&gt;80%,$B$8&gt;6),K52))))))</f>
        <v>1.35E-2</v>
      </c>
      <c r="H52" s="18">
        <v>0.01</v>
      </c>
      <c r="I52" s="5">
        <v>8.0000000000000002E-3</v>
      </c>
      <c r="J52" s="5">
        <v>3.5000000000000001E-3</v>
      </c>
      <c r="K52" s="19">
        <v>1.4999999999999999E-2</v>
      </c>
      <c r="L52" s="19">
        <v>1.35E-2</v>
      </c>
      <c r="M52" s="19">
        <v>8.9999999999999993E-3</v>
      </c>
    </row>
    <row r="53" spans="1:13" hidden="1" x14ac:dyDescent="0.2">
      <c r="A53" s="3">
        <v>6</v>
      </c>
      <c r="B53" s="13">
        <f>B20*B$6*G53</f>
        <v>4189.370861875318</v>
      </c>
      <c r="C53" s="13">
        <f>B53/(1+$B$9)^(A53-1)</f>
        <v>3911.8966577084225</v>
      </c>
      <c r="D53" s="3"/>
      <c r="E53" s="13"/>
      <c r="F53" s="13"/>
      <c r="G53" s="19">
        <f>IF(AND($B$6&lt;=60%,$B$8&lt;=6),J53,IF(AND($B$6&lt;=80%,$B$6&gt;60%,$B$8&lt;=6),I53,IF(AND($B$6&gt;80%,$B$8&lt;=6),H53,IF(AND($B$6&lt;=60%,$B$8&gt;6),M53,IF(AND($B$6&lt;=80%,$B$6&gt;60%,$B$8&gt;6),L53,IF(AND($B$6&gt;80%,$B$8&gt;6),K53))))))</f>
        <v>1.35E-2</v>
      </c>
      <c r="H53" s="18">
        <v>0.01</v>
      </c>
      <c r="I53" s="5">
        <v>8.0000000000000002E-3</v>
      </c>
      <c r="J53" s="5">
        <v>3.5000000000000001E-3</v>
      </c>
      <c r="K53" s="19">
        <v>1.4999999999999999E-2</v>
      </c>
      <c r="L53" s="19">
        <v>1.35E-2</v>
      </c>
      <c r="M53" s="19">
        <v>8.9999999999999993E-3</v>
      </c>
    </row>
    <row r="54" spans="1:13" hidden="1" x14ac:dyDescent="0.2">
      <c r="A54" s="3">
        <v>7</v>
      </c>
      <c r="B54" s="13">
        <f>B21*B$6*G54</f>
        <v>4790.8300415124349</v>
      </c>
      <c r="C54" s="13">
        <f>B54/(1+$B$9)^(A54-1)</f>
        <v>4412.6252203312833</v>
      </c>
      <c r="D54" s="3"/>
      <c r="E54" s="13"/>
      <c r="F54" s="13"/>
      <c r="G54" s="19">
        <f>IF(AND($B$6&lt;=60%,$B$8&lt;=6),J54,IF(AND($B$6&lt;=80%,$B$6&gt;60%,$B$8&lt;=6),I54,IF(AND($B$6&gt;80%,$B$8&lt;=6),H54,IF(AND($B$6&lt;=60%,$B$8&gt;6),M54,IF(AND($B$6&lt;=80%,$B$6&gt;60%,$B$8&gt;6),L54,IF(AND($B$6&gt;80%,$B$8&gt;6),K54))))))</f>
        <v>2.3E-2</v>
      </c>
      <c r="H54" s="5"/>
      <c r="I54" s="5"/>
      <c r="J54" s="5"/>
      <c r="K54" s="19">
        <v>2.5000000000000001E-2</v>
      </c>
      <c r="L54" s="19">
        <v>2.3E-2</v>
      </c>
      <c r="M54" s="19">
        <v>1.7000000000000001E-2</v>
      </c>
    </row>
    <row r="55" spans="1:13" hidden="1" x14ac:dyDescent="0.2">
      <c r="A55" s="3">
        <v>8</v>
      </c>
      <c r="B55" s="13">
        <f>B22*B$6*G55</f>
        <v>2411.8301202131829</v>
      </c>
      <c r="C55" s="13">
        <f>B55/(1+$B$9)^(A55-1)</f>
        <v>2191.1933758721248</v>
      </c>
      <c r="D55" s="3"/>
      <c r="E55" s="13"/>
      <c r="F55" s="13"/>
      <c r="G55" s="19">
        <f>IF(AND($B$6&lt;=60%,$B$8&lt;=6),J55,IF(AND($B$6&lt;=80%,$B$6&gt;60%,$B$8&lt;=6),I55,IF(AND($B$6&gt;80%,$B$8&lt;=6),H55,IF(AND($B$6&lt;=60%,$B$8&gt;6),M55,IF(AND($B$6&lt;=80%,$B$6&gt;60%,$B$8&gt;6),L55,IF(AND($B$6&gt;80%,$B$8&gt;6),K55))))))</f>
        <v>2.3E-2</v>
      </c>
      <c r="H55" s="5"/>
      <c r="I55" s="5"/>
      <c r="J55" s="5"/>
      <c r="K55" s="19">
        <v>2.5000000000000001E-2</v>
      </c>
      <c r="L55" s="19">
        <v>2.3E-2</v>
      </c>
      <c r="M55" s="19">
        <v>1.7000000000000001E-2</v>
      </c>
    </row>
    <row r="56" spans="1:13" hidden="1" x14ac:dyDescent="0.2">
      <c r="A56" s="3">
        <v>9</v>
      </c>
      <c r="B56" s="13">
        <f>B23*B$6*G56</f>
        <v>0</v>
      </c>
      <c r="C56" s="13">
        <f>B56/(1+$B$9)^(A56-1)</f>
        <v>0</v>
      </c>
      <c r="D56" s="3"/>
      <c r="E56" s="13"/>
      <c r="F56" s="13"/>
    </row>
    <row r="57" spans="1:13" hidden="1" x14ac:dyDescent="0.2">
      <c r="A57" s="3">
        <v>10</v>
      </c>
      <c r="B57" s="13">
        <f>B24*B$6*G57</f>
        <v>0</v>
      </c>
      <c r="C57" s="13">
        <f>B57/(1+$B$9)^(A57-1)</f>
        <v>0</v>
      </c>
      <c r="D57" s="3"/>
      <c r="E57" s="13"/>
      <c r="F57" s="13"/>
    </row>
    <row r="58" spans="1:13" hidden="1" x14ac:dyDescent="0.2">
      <c r="A58" s="3">
        <v>11</v>
      </c>
      <c r="B58" s="13">
        <f>B25*B$6*G58</f>
        <v>0</v>
      </c>
      <c r="C58" s="13">
        <f>B58/(1+$B$9)^(A58-1)</f>
        <v>0</v>
      </c>
      <c r="D58" s="3"/>
      <c r="E58" s="13"/>
      <c r="F58" s="13"/>
    </row>
    <row r="59" spans="1:13" hidden="1" x14ac:dyDescent="0.2">
      <c r="A59" s="3">
        <v>12</v>
      </c>
      <c r="B59" s="13">
        <f>B26*B$6*G59</f>
        <v>0</v>
      </c>
      <c r="C59" s="13">
        <f>B59/(1+$B$9)^(A59-1)</f>
        <v>0</v>
      </c>
      <c r="D59" s="3"/>
      <c r="E59" s="13"/>
      <c r="F59" s="13"/>
    </row>
    <row r="60" spans="1:13" hidden="1" x14ac:dyDescent="0.2">
      <c r="A60" s="3">
        <v>13</v>
      </c>
      <c r="B60" s="13">
        <f>B27*B$6*G60</f>
        <v>0</v>
      </c>
      <c r="C60" s="13">
        <f>B60/(1+$B$9)^(A60-1)</f>
        <v>0</v>
      </c>
      <c r="D60" s="3"/>
      <c r="E60" s="13"/>
      <c r="F60" s="13"/>
    </row>
    <row r="61" spans="1:13" hidden="1" x14ac:dyDescent="0.2">
      <c r="A61" s="3">
        <v>14</v>
      </c>
      <c r="B61" s="13">
        <f>B28*B$6*G61</f>
        <v>0</v>
      </c>
      <c r="C61" s="13">
        <f>B61/(1+$B$9)^(A61-1)</f>
        <v>0</v>
      </c>
      <c r="D61" s="3"/>
      <c r="E61" s="13"/>
      <c r="F61" s="13"/>
    </row>
    <row r="62" spans="1:13" hidden="1" x14ac:dyDescent="0.2">
      <c r="A62" s="3">
        <v>15</v>
      </c>
      <c r="B62" s="13">
        <f>B29*B$6*G62</f>
        <v>0</v>
      </c>
      <c r="C62" s="13">
        <f>B62/(1+$B$9)^(A62-1)</f>
        <v>0</v>
      </c>
      <c r="D62" s="3"/>
      <c r="E62" s="13"/>
      <c r="F62" s="13"/>
    </row>
    <row r="63" spans="1:13" hidden="1" x14ac:dyDescent="0.2">
      <c r="A63" s="3">
        <v>16</v>
      </c>
      <c r="B63" s="13">
        <f>B30*B$6*G63</f>
        <v>0</v>
      </c>
      <c r="C63" s="13">
        <f>B63/(1+$B$9)^(A63-1)</f>
        <v>0</v>
      </c>
      <c r="D63" s="3"/>
      <c r="E63" s="13"/>
      <c r="F63" s="13"/>
    </row>
    <row r="64" spans="1:13" hidden="1" x14ac:dyDescent="0.2">
      <c r="A64" s="3">
        <v>17</v>
      </c>
      <c r="B64" s="13">
        <f>B31*B$6*G64</f>
        <v>0</v>
      </c>
      <c r="C64" s="13">
        <f>B64/(1+$B$9)^(A64-1)</f>
        <v>0</v>
      </c>
      <c r="D64" s="3"/>
      <c r="E64" s="13"/>
      <c r="F64" s="13"/>
    </row>
    <row r="65" spans="1:6" hidden="1" x14ac:dyDescent="0.2">
      <c r="A65" s="3">
        <v>18</v>
      </c>
      <c r="B65" s="13">
        <f>B32*B$6*G65</f>
        <v>0</v>
      </c>
      <c r="C65" s="13">
        <f>B65/(1+$B$9)^(A65-1)</f>
        <v>0</v>
      </c>
      <c r="D65" s="3"/>
      <c r="E65" s="13"/>
      <c r="F65" s="13"/>
    </row>
    <row r="66" spans="1:6" hidden="1" x14ac:dyDescent="0.2">
      <c r="A66" s="3">
        <v>19</v>
      </c>
      <c r="B66" s="13">
        <f>B33*B$6*G66</f>
        <v>0</v>
      </c>
      <c r="C66" s="13">
        <f>B66/(1+$B$9)^(A66-1)</f>
        <v>0</v>
      </c>
      <c r="D66" s="3"/>
      <c r="E66" s="13"/>
      <c r="F66" s="13"/>
    </row>
    <row r="67" spans="1:6" hidden="1" x14ac:dyDescent="0.2">
      <c r="A67" s="3">
        <v>20</v>
      </c>
      <c r="B67" s="13">
        <f>B34*B$6*G67</f>
        <v>0</v>
      </c>
      <c r="C67" s="13">
        <f>B67/(1+$B$9)^(A67-1)</f>
        <v>0</v>
      </c>
      <c r="D67" s="3"/>
      <c r="E67" s="13"/>
      <c r="F67" s="13"/>
    </row>
    <row r="68" spans="1:6" hidden="1" x14ac:dyDescent="0.2">
      <c r="A68" s="3">
        <v>21</v>
      </c>
      <c r="B68" s="13">
        <f>B35*B$6*G68</f>
        <v>0</v>
      </c>
      <c r="C68" s="13">
        <f>B68/(1+$B$9)^(A68-1)</f>
        <v>0</v>
      </c>
      <c r="D68" s="3"/>
      <c r="E68" s="13"/>
      <c r="F68" s="13"/>
    </row>
    <row r="69" spans="1:6" hidden="1" x14ac:dyDescent="0.2">
      <c r="A69" s="3">
        <v>22</v>
      </c>
      <c r="B69" s="13">
        <f>B36*B$6*G69</f>
        <v>0</v>
      </c>
      <c r="C69" s="13">
        <f>B69/(1+$B$9)^(A69-1)</f>
        <v>0</v>
      </c>
      <c r="D69" s="3"/>
      <c r="E69" s="13"/>
      <c r="F69" s="13"/>
    </row>
    <row r="70" spans="1:6" hidden="1" x14ac:dyDescent="0.2">
      <c r="A70" s="3">
        <v>23</v>
      </c>
      <c r="B70" s="13">
        <f>B37*B$6*G70</f>
        <v>0</v>
      </c>
      <c r="C70" s="13">
        <f>B70/(1+$B$9)^(A70-1)</f>
        <v>0</v>
      </c>
      <c r="D70" s="3"/>
      <c r="E70" s="13"/>
      <c r="F70" s="13"/>
    </row>
    <row r="71" spans="1:6" hidden="1" x14ac:dyDescent="0.2">
      <c r="A71" s="3">
        <v>24</v>
      </c>
      <c r="B71" s="13">
        <f>B38*B$6*G71</f>
        <v>0</v>
      </c>
      <c r="C71" s="13">
        <f>B71/(1+$B$9)^(A71-1)</f>
        <v>0</v>
      </c>
      <c r="D71" s="3"/>
      <c r="E71" s="13"/>
      <c r="F71" s="13"/>
    </row>
    <row r="72" spans="1:6" hidden="1" x14ac:dyDescent="0.2">
      <c r="A72" s="3">
        <v>25</v>
      </c>
      <c r="B72" s="13">
        <f>B39*B$6*G72</f>
        <v>0</v>
      </c>
      <c r="C72" s="13">
        <f>B72/(1+$B$9)^(A72-1)</f>
        <v>0</v>
      </c>
      <c r="D72" s="3"/>
      <c r="E72" s="13"/>
      <c r="F72" s="13"/>
    </row>
    <row r="73" spans="1:6" hidden="1" x14ac:dyDescent="0.2">
      <c r="A73" s="3">
        <v>26</v>
      </c>
      <c r="B73" s="13">
        <f>B40*B$6*G73</f>
        <v>0</v>
      </c>
      <c r="C73" s="13">
        <f>B73/(1+$B$9)^(A73-1)</f>
        <v>0</v>
      </c>
      <c r="D73" s="3"/>
      <c r="E73" s="13"/>
      <c r="F73" s="13"/>
    </row>
    <row r="74" spans="1:6" hidden="1" x14ac:dyDescent="0.2">
      <c r="A74" s="3">
        <v>27</v>
      </c>
      <c r="B74" s="13">
        <f>B41*B$6*G74</f>
        <v>0</v>
      </c>
      <c r="C74" s="13">
        <f>B74/(1+$B$9)^(A74-1)</f>
        <v>0</v>
      </c>
      <c r="D74" s="3"/>
      <c r="E74" s="13"/>
      <c r="F74" s="13"/>
    </row>
    <row r="75" spans="1:6" hidden="1" x14ac:dyDescent="0.2">
      <c r="A75" s="3">
        <v>28</v>
      </c>
      <c r="B75" s="13">
        <f>B42*B$6*G75</f>
        <v>0</v>
      </c>
      <c r="C75" s="13">
        <f>B75/(1+$B$9)^(A75-1)</f>
        <v>0</v>
      </c>
      <c r="D75" s="3"/>
      <c r="E75" s="13"/>
      <c r="F75" s="13"/>
    </row>
    <row r="76" spans="1:6" hidden="1" x14ac:dyDescent="0.2">
      <c r="A76" s="3">
        <v>29</v>
      </c>
      <c r="B76" s="13">
        <f>B43*B$6*G76</f>
        <v>0</v>
      </c>
      <c r="C76" s="13">
        <f>B76/(1+$B$9)^(A76-1)</f>
        <v>0</v>
      </c>
      <c r="D76" s="3"/>
      <c r="E76" s="13"/>
      <c r="F76" s="13"/>
    </row>
    <row r="77" spans="1:6" hidden="1" x14ac:dyDescent="0.2">
      <c r="A77" s="3">
        <v>30</v>
      </c>
      <c r="B77" s="13">
        <f>B44*B$6*G77</f>
        <v>0</v>
      </c>
      <c r="C77" s="13">
        <f>B77/(1+$B$9)^(A77-1)</f>
        <v>0</v>
      </c>
      <c r="D77" s="3"/>
      <c r="E77" s="13"/>
      <c r="F77" s="13"/>
    </row>
    <row r="78" spans="1:6" hidden="1" x14ac:dyDescent="0.2">
      <c r="B78" s="13">
        <f>B45*B$6*G78</f>
        <v>0</v>
      </c>
    </row>
    <row r="79" spans="1:6" hidden="1" x14ac:dyDescent="0.2"/>
    <row r="80" spans="1:6" hidden="1" x14ac:dyDescent="0.2"/>
    <row r="81" spans="1:6" ht="17.25" hidden="1" x14ac:dyDescent="0.3">
      <c r="A81" s="17" t="s">
        <v>12</v>
      </c>
      <c r="B81" s="13">
        <f>B48
+B49/(1+B$9)^(A49-A$48)
+B50/(1+B$9)^(A50-A$48)
+B51/(1+B$9)^(A51-A$48)
+B52/(1+B$9)^(A52-A$48)
+B53/(1+B$9)^(A53-A$48)
+B54/(1+B$9)^(A54-A$48)
+B55/(1+B$9)^(A55-A$48)
+B56/(1+B$9)^(A56-A$48)
+B57/(1+B$9)^(A57-A$48)
+B58/(1+B$9)^(A58-A$48)
+B59/(1+B$9)^(A59-A$48)
+B60/(1+B$9)^(A60-A$48)
+B61/(1+B$9)^(A61-A$48)
+B62/(1+B$9)^(A62-A$48)
+B63/(1+B$9)^(A63-A$48)
+B64/(1+B$9)^(A64-A$48)
+B65/(1+B$9)^(A65-A$48)
+B66/(1+B$9)^(A66-A$48)
+B67/(1+B$9)^(A67-A$48)
+B68/(1+B$9)^(A68-A$48)
+B69/(1+B$9)^(A69-A$48)
+B70/(1+B$9)^(A70-A$48)
+B71/(1+B$9)^(A71-A$48)
+B72/(1+B$9)^(A72-A$48)
+B73/(1+B$9)^(A73-A$48)
+B74/(1+B$9)^(A74-A$48)
+B75/(1+B$9)^(A75-A$48)
+B76/(1+B$9)^(A76-A$48)
+B77/(1+B$9)^(A77-A$48)</f>
        <v>36673.087366250387</v>
      </c>
      <c r="C81" s="6">
        <f>SUM(C48:C77)</f>
        <v>36673.087366250387</v>
      </c>
      <c r="D81" s="17"/>
      <c r="E81" s="13"/>
      <c r="F81" s="6"/>
    </row>
    <row r="82" spans="1:6" hidden="1" x14ac:dyDescent="0.2"/>
  </sheetData>
  <sheetProtection algorithmName="SHA-512" hashValue="psi+voqw/Y0mvtTRZKy0uoRJkS4y/81TqDzeGeRBxzxsJ81ocmaOeTN2CyUxMOGpOW6p+O0riN74YdR5yHm6Cg==" saltValue="rJRyiusDSy4kvaCx9/ZHcg==" spinCount="100000" sheet="1" objects="1" scenarios="1" selectLockedCells="1"/>
  <mergeCells count="1">
    <mergeCell ref="A1:F2"/>
  </mergeCells>
  <printOptions horizontalCentered="1"/>
  <pageMargins left="0.74803149606299213" right="0.74803149606299213" top="0" bottom="0" header="0.51181102362204722" footer="0.51181102362204722"/>
  <pageSetup paperSize="9" scale="78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9C7F35-9B15-4620-B384-928F6E43D88D}">
  <sheetPr>
    <pageSetUpPr fitToPage="1"/>
  </sheetPr>
  <dimension ref="A1:M82"/>
  <sheetViews>
    <sheetView showGridLines="0" tabSelected="1" zoomScale="130" zoomScaleNormal="130" workbookViewId="0">
      <selection activeCell="B11" sqref="B11"/>
    </sheetView>
  </sheetViews>
  <sheetFormatPr defaultColWidth="8.85546875" defaultRowHeight="12.75" x14ac:dyDescent="0.2"/>
  <cols>
    <col min="1" max="1" width="35.85546875" style="2" customWidth="1"/>
    <col min="2" max="2" width="19.140625" bestFit="1" customWidth="1"/>
    <col min="3" max="3" width="16.140625" bestFit="1" customWidth="1"/>
    <col min="4" max="4" width="15.5703125" bestFit="1" customWidth="1"/>
    <col min="5" max="5" width="22.7109375" customWidth="1"/>
    <col min="6" max="6" width="15.42578125" customWidth="1"/>
    <col min="7" max="7" width="13.42578125" customWidth="1"/>
    <col min="8" max="8" width="10.7109375" bestFit="1" customWidth="1"/>
  </cols>
  <sheetData>
    <row r="1" spans="1:9" x14ac:dyDescent="0.2">
      <c r="A1" s="21" t="s">
        <v>32</v>
      </c>
      <c r="B1" s="22"/>
      <c r="C1" s="22"/>
      <c r="D1" s="22"/>
      <c r="E1" s="22"/>
      <c r="F1" s="22"/>
    </row>
    <row r="2" spans="1:9" ht="25.5" customHeight="1" x14ac:dyDescent="0.2">
      <c r="A2" s="22"/>
      <c r="B2" s="22"/>
      <c r="C2" s="22"/>
      <c r="D2" s="22"/>
      <c r="E2" s="22"/>
      <c r="F2" s="22"/>
    </row>
    <row r="3" spans="1:9" x14ac:dyDescent="0.2">
      <c r="A3" s="36"/>
      <c r="B3" s="33"/>
      <c r="C3" s="33"/>
      <c r="D3" s="33"/>
      <c r="E3" s="33"/>
      <c r="F3" s="36"/>
      <c r="G3" s="6"/>
    </row>
    <row r="4" spans="1:9" x14ac:dyDescent="0.2">
      <c r="A4" s="36"/>
      <c r="B4" s="33"/>
      <c r="C4" s="33"/>
      <c r="D4" s="33"/>
      <c r="E4" s="33"/>
      <c r="F4" s="33"/>
    </row>
    <row r="5" spans="1:9" ht="25.5" customHeight="1" x14ac:dyDescent="0.2">
      <c r="A5" s="23" t="s">
        <v>0</v>
      </c>
      <c r="B5" s="24">
        <v>1000000</v>
      </c>
      <c r="C5" s="25" t="s">
        <v>29</v>
      </c>
      <c r="D5" s="33"/>
      <c r="E5" s="31" t="s">
        <v>27</v>
      </c>
      <c r="F5" s="32">
        <f>C80</f>
        <v>60934.72782412808</v>
      </c>
    </row>
    <row r="6" spans="1:9" ht="25.5" customHeight="1" x14ac:dyDescent="0.2">
      <c r="A6" s="23" t="s">
        <v>1</v>
      </c>
      <c r="B6" s="26">
        <v>0.8</v>
      </c>
      <c r="C6" s="25" t="s">
        <v>29</v>
      </c>
      <c r="D6" s="33"/>
      <c r="E6" s="34"/>
      <c r="F6" s="33"/>
    </row>
    <row r="7" spans="1:9" ht="25.5" customHeight="1" x14ac:dyDescent="0.2">
      <c r="A7" s="23" t="s">
        <v>2</v>
      </c>
      <c r="B7" s="27">
        <f>B5*B6</f>
        <v>800000</v>
      </c>
      <c r="C7" s="28"/>
      <c r="D7" s="33"/>
      <c r="E7" s="31" t="s">
        <v>28</v>
      </c>
      <c r="F7" s="35">
        <f>F5/B7</f>
        <v>7.6168409780160096E-2</v>
      </c>
    </row>
    <row r="8" spans="1:9" ht="25.5" customHeight="1" x14ac:dyDescent="0.2">
      <c r="A8" s="23" t="s">
        <v>3</v>
      </c>
      <c r="B8" s="29">
        <v>8</v>
      </c>
      <c r="C8" s="25" t="s">
        <v>29</v>
      </c>
      <c r="D8" s="33"/>
      <c r="E8" s="33"/>
      <c r="F8" s="33"/>
    </row>
    <row r="9" spans="1:9" ht="25.5" customHeight="1" x14ac:dyDescent="0.2">
      <c r="A9" s="23" t="s">
        <v>4</v>
      </c>
      <c r="B9" s="30">
        <v>1.38E-2</v>
      </c>
      <c r="C9" s="25" t="s">
        <v>30</v>
      </c>
      <c r="D9" s="33"/>
      <c r="E9" s="33"/>
      <c r="F9" s="33"/>
    </row>
    <row r="10" spans="1:9" x14ac:dyDescent="0.2">
      <c r="A10" s="3"/>
      <c r="B10" s="4"/>
    </row>
    <row r="11" spans="1:9" x14ac:dyDescent="0.2">
      <c r="A11" s="3"/>
      <c r="B11" s="7"/>
    </row>
    <row r="12" spans="1:9" hidden="1" x14ac:dyDescent="0.2">
      <c r="A12" s="8" t="s">
        <v>5</v>
      </c>
      <c r="B12" s="9">
        <f>-PMT(B9,B8,B5)</f>
        <v>132886.59651478933</v>
      </c>
      <c r="C12" s="1"/>
      <c r="D12" s="10"/>
      <c r="E12" s="1"/>
      <c r="F12" s="1"/>
    </row>
    <row r="13" spans="1:9" hidden="1" x14ac:dyDescent="0.2">
      <c r="A13" s="8" t="s">
        <v>6</v>
      </c>
      <c r="B13" s="3" t="s">
        <v>7</v>
      </c>
      <c r="C13" s="11" t="s">
        <v>8</v>
      </c>
      <c r="D13" s="12" t="s">
        <v>9</v>
      </c>
      <c r="E13" s="1" t="s">
        <v>10</v>
      </c>
    </row>
    <row r="14" spans="1:9" hidden="1" x14ac:dyDescent="0.2">
      <c r="A14" s="3">
        <v>1</v>
      </c>
      <c r="B14" s="13">
        <f>B5</f>
        <v>1000000</v>
      </c>
      <c r="C14" s="6">
        <f>B$9*B14</f>
        <v>13800</v>
      </c>
      <c r="D14" s="14">
        <f t="shared" ref="D14:D43" si="0">E14-C14</f>
        <v>119086.59651478933</v>
      </c>
      <c r="E14" s="15">
        <f>IF(B$8&gt;=A14,B$12,IF(B$8&lt;A14,0))</f>
        <v>132886.59651478933</v>
      </c>
      <c r="G14" s="15"/>
      <c r="H14" s="16"/>
      <c r="I14" s="16"/>
    </row>
    <row r="15" spans="1:9" hidden="1" x14ac:dyDescent="0.2">
      <c r="A15" s="3">
        <v>2</v>
      </c>
      <c r="B15" s="13">
        <f t="shared" ref="B15:B43" si="1">B14-D14</f>
        <v>880913.40348521061</v>
      </c>
      <c r="C15" s="6">
        <f>B$9*B15</f>
        <v>12156.604968095906</v>
      </c>
      <c r="D15" s="14">
        <f t="shared" si="0"/>
        <v>120729.99154669342</v>
      </c>
      <c r="E15" s="15">
        <f>IF(B$8&gt;=A15,B$12,IF(B$8&lt;A15,0))</f>
        <v>132886.59651478933</v>
      </c>
      <c r="G15" s="15"/>
      <c r="H15" s="16"/>
      <c r="I15" s="16"/>
    </row>
    <row r="16" spans="1:9" hidden="1" x14ac:dyDescent="0.2">
      <c r="A16" s="3">
        <v>3</v>
      </c>
      <c r="B16" s="13">
        <f t="shared" si="1"/>
        <v>760183.41193851724</v>
      </c>
      <c r="C16" s="6">
        <f>B$9*B16</f>
        <v>10490.531084751537</v>
      </c>
      <c r="D16" s="14">
        <f t="shared" si="0"/>
        <v>122396.06543003779</v>
      </c>
      <c r="E16" s="15">
        <f>IF(B$8&gt;=A16,B$12,IF(B$8&lt;A16,0))</f>
        <v>132886.59651478933</v>
      </c>
      <c r="G16" s="15"/>
      <c r="H16" s="16"/>
      <c r="I16" s="16"/>
    </row>
    <row r="17" spans="1:9" hidden="1" x14ac:dyDescent="0.2">
      <c r="A17" s="3">
        <v>4</v>
      </c>
      <c r="B17" s="13">
        <f t="shared" si="1"/>
        <v>637787.34650847944</v>
      </c>
      <c r="C17" s="6">
        <f>B$9*B17</f>
        <v>8801.4653818170154</v>
      </c>
      <c r="D17" s="14">
        <f t="shared" si="0"/>
        <v>124085.13113297231</v>
      </c>
      <c r="E17" s="15">
        <f>IF(B$8&gt;=A17,B$12,IF(B$8&lt;A17,0))</f>
        <v>132886.59651478933</v>
      </c>
      <c r="G17" s="15"/>
      <c r="H17" s="16"/>
      <c r="I17" s="16"/>
    </row>
    <row r="18" spans="1:9" hidden="1" x14ac:dyDescent="0.2">
      <c r="A18" s="3">
        <v>5</v>
      </c>
      <c r="B18" s="13">
        <f t="shared" si="1"/>
        <v>513702.21537550713</v>
      </c>
      <c r="C18" s="6">
        <f>B$9*B18</f>
        <v>7089.0905721819981</v>
      </c>
      <c r="D18" s="14">
        <f t="shared" si="0"/>
        <v>125797.50594260733</v>
      </c>
      <c r="E18" s="15">
        <f>IF(B$8&gt;=A18,B$12,IF(B$8&lt;A18,0))</f>
        <v>132886.59651478933</v>
      </c>
      <c r="G18" s="15"/>
      <c r="H18" s="16"/>
      <c r="I18" s="16"/>
    </row>
    <row r="19" spans="1:9" hidden="1" x14ac:dyDescent="0.2">
      <c r="A19" s="3">
        <v>6</v>
      </c>
      <c r="B19" s="13">
        <f t="shared" si="1"/>
        <v>387904.70943289984</v>
      </c>
      <c r="C19" s="6">
        <f>B$9*B19</f>
        <v>5353.0849901740175</v>
      </c>
      <c r="D19" s="14">
        <f t="shared" si="0"/>
        <v>127533.51152461531</v>
      </c>
      <c r="E19" s="15">
        <f>IF(B$8&gt;=A19,B$12,IF(B$8&lt;A19,0))</f>
        <v>132886.59651478933</v>
      </c>
      <c r="G19" s="15"/>
      <c r="H19" s="16"/>
      <c r="I19" s="16"/>
    </row>
    <row r="20" spans="1:9" hidden="1" x14ac:dyDescent="0.2">
      <c r="A20" s="3">
        <v>7</v>
      </c>
      <c r="B20" s="13">
        <f t="shared" si="1"/>
        <v>260371.19790828452</v>
      </c>
      <c r="C20" s="6">
        <f>B$9*B20</f>
        <v>3593.1225311343264</v>
      </c>
      <c r="D20" s="14">
        <f t="shared" si="0"/>
        <v>129293.473983655</v>
      </c>
      <c r="E20" s="15">
        <f>IF(B$8&gt;=A20,B$12,IF(B$8&lt;A20,0))</f>
        <v>132886.59651478933</v>
      </c>
      <c r="F20" s="15"/>
      <c r="G20" s="15"/>
      <c r="H20" s="16"/>
      <c r="I20" s="16"/>
    </row>
    <row r="21" spans="1:9" hidden="1" x14ac:dyDescent="0.2">
      <c r="A21" s="3">
        <v>8</v>
      </c>
      <c r="B21" s="13">
        <f t="shared" si="1"/>
        <v>131077.72392462951</v>
      </c>
      <c r="C21" s="6">
        <f>B$9*B21</f>
        <v>1808.8725901598871</v>
      </c>
      <c r="D21" s="14">
        <f t="shared" si="0"/>
        <v>131077.72392462945</v>
      </c>
      <c r="E21" s="15">
        <f>IF(B$8&gt;=A21,B$12,IF(B$8&lt;A21,0))</f>
        <v>132886.59651478933</v>
      </c>
      <c r="G21" s="15"/>
      <c r="H21" s="16"/>
      <c r="I21" s="16"/>
    </row>
    <row r="22" spans="1:9" hidden="1" x14ac:dyDescent="0.2">
      <c r="A22" s="3">
        <v>9</v>
      </c>
      <c r="B22" s="13">
        <f t="shared" si="1"/>
        <v>0</v>
      </c>
      <c r="C22" s="6">
        <f>B$9*B22</f>
        <v>0</v>
      </c>
      <c r="D22" s="14">
        <f t="shared" si="0"/>
        <v>0</v>
      </c>
      <c r="E22" s="15">
        <f>IF(B$8&gt;=A22,B$12,IF(B$8&lt;A22,0))</f>
        <v>0</v>
      </c>
      <c r="G22" s="15"/>
      <c r="H22" s="16"/>
      <c r="I22" s="16"/>
    </row>
    <row r="23" spans="1:9" hidden="1" x14ac:dyDescent="0.2">
      <c r="A23" s="3">
        <v>10</v>
      </c>
      <c r="B23" s="13">
        <f t="shared" si="1"/>
        <v>0</v>
      </c>
      <c r="C23" s="6">
        <f>B$9*B23</f>
        <v>0</v>
      </c>
      <c r="D23" s="14">
        <f t="shared" si="0"/>
        <v>0</v>
      </c>
      <c r="E23" s="15">
        <f>IF(B$8&gt;=A23,B$12,IF(B$8&lt;A23,0))</f>
        <v>0</v>
      </c>
      <c r="G23" s="15"/>
      <c r="H23" s="16"/>
      <c r="I23" s="16"/>
    </row>
    <row r="24" spans="1:9" hidden="1" x14ac:dyDescent="0.2">
      <c r="A24" s="3">
        <v>11</v>
      </c>
      <c r="B24" s="13">
        <f t="shared" si="1"/>
        <v>0</v>
      </c>
      <c r="C24" s="6">
        <f>B$9*B24</f>
        <v>0</v>
      </c>
      <c r="D24" s="14">
        <f t="shared" si="0"/>
        <v>0</v>
      </c>
      <c r="E24" s="15">
        <f>IF(B$8&gt;=A24,B$12,IF(B$8&lt;A24,0))</f>
        <v>0</v>
      </c>
    </row>
    <row r="25" spans="1:9" hidden="1" x14ac:dyDescent="0.2">
      <c r="A25" s="3">
        <v>12</v>
      </c>
      <c r="B25" s="13">
        <f t="shared" si="1"/>
        <v>0</v>
      </c>
      <c r="C25" s="6">
        <f>B$9*B25</f>
        <v>0</v>
      </c>
      <c r="D25" s="14">
        <f t="shared" si="0"/>
        <v>0</v>
      </c>
      <c r="E25" s="15">
        <f>IF(B$8&gt;=A25,B$12,IF(B$8&lt;A25,0))</f>
        <v>0</v>
      </c>
    </row>
    <row r="26" spans="1:9" hidden="1" x14ac:dyDescent="0.2">
      <c r="A26" s="3">
        <v>13</v>
      </c>
      <c r="B26" s="13">
        <f t="shared" si="1"/>
        <v>0</v>
      </c>
      <c r="C26" s="6">
        <f>B$9*B26</f>
        <v>0</v>
      </c>
      <c r="D26" s="14">
        <f t="shared" si="0"/>
        <v>0</v>
      </c>
      <c r="E26" s="15">
        <f>IF(B$8&gt;=A26,B$12,IF(B$8&lt;A26,0))</f>
        <v>0</v>
      </c>
    </row>
    <row r="27" spans="1:9" hidden="1" x14ac:dyDescent="0.2">
      <c r="A27" s="3">
        <v>14</v>
      </c>
      <c r="B27" s="13">
        <f t="shared" si="1"/>
        <v>0</v>
      </c>
      <c r="C27" s="6">
        <f>B$9*B27</f>
        <v>0</v>
      </c>
      <c r="D27" s="14">
        <f t="shared" si="0"/>
        <v>0</v>
      </c>
      <c r="E27" s="15">
        <f>IF(B$8&gt;=A27,B$12,IF(B$8&lt;A27,0))</f>
        <v>0</v>
      </c>
      <c r="F27" s="14"/>
    </row>
    <row r="28" spans="1:9" hidden="1" x14ac:dyDescent="0.2">
      <c r="A28" s="3">
        <v>15</v>
      </c>
      <c r="B28" s="13">
        <f t="shared" si="1"/>
        <v>0</v>
      </c>
      <c r="C28" s="6">
        <f>B$9*B28</f>
        <v>0</v>
      </c>
      <c r="D28" s="14">
        <f t="shared" si="0"/>
        <v>0</v>
      </c>
      <c r="E28" s="15">
        <f>IF(B$8&gt;=A28,B$12,IF(B$8&lt;A28,0))</f>
        <v>0</v>
      </c>
    </row>
    <row r="29" spans="1:9" hidden="1" x14ac:dyDescent="0.2">
      <c r="A29" s="3">
        <v>16</v>
      </c>
      <c r="B29" s="13">
        <f t="shared" si="1"/>
        <v>0</v>
      </c>
      <c r="C29" s="6">
        <f>B$9*B29</f>
        <v>0</v>
      </c>
      <c r="D29" s="14">
        <f t="shared" si="0"/>
        <v>0</v>
      </c>
      <c r="E29" s="15">
        <f>IF(B$8&gt;=A29,B$12,IF(B$8&lt;A29,0))</f>
        <v>0</v>
      </c>
    </row>
    <row r="30" spans="1:9" hidden="1" x14ac:dyDescent="0.2">
      <c r="A30" s="3">
        <v>17</v>
      </c>
      <c r="B30" s="13">
        <f t="shared" si="1"/>
        <v>0</v>
      </c>
      <c r="C30" s="6">
        <f>B$9*B30</f>
        <v>0</v>
      </c>
      <c r="D30" s="14">
        <f t="shared" si="0"/>
        <v>0</v>
      </c>
      <c r="E30" s="15">
        <f>IF(B$8&gt;=A30,B$12,IF(B$8&lt;A30,0))</f>
        <v>0</v>
      </c>
    </row>
    <row r="31" spans="1:9" hidden="1" x14ac:dyDescent="0.2">
      <c r="A31" s="3">
        <v>18</v>
      </c>
      <c r="B31" s="13">
        <f t="shared" si="1"/>
        <v>0</v>
      </c>
      <c r="C31" s="6">
        <f>B$9*B31</f>
        <v>0</v>
      </c>
      <c r="D31" s="14">
        <f t="shared" si="0"/>
        <v>0</v>
      </c>
      <c r="E31" s="15">
        <f>IF(B$8&gt;=A31,B$12,IF(B$8&lt;A31,0))</f>
        <v>0</v>
      </c>
    </row>
    <row r="32" spans="1:9" hidden="1" x14ac:dyDescent="0.2">
      <c r="A32" s="3">
        <v>19</v>
      </c>
      <c r="B32" s="13">
        <f t="shared" si="1"/>
        <v>0</v>
      </c>
      <c r="C32" s="6">
        <f>B$9*B32</f>
        <v>0</v>
      </c>
      <c r="D32" s="14">
        <f t="shared" si="0"/>
        <v>0</v>
      </c>
      <c r="E32" s="15">
        <f>IF(B$8&gt;=A32,B$12,IF(B$8&lt;A32,0))</f>
        <v>0</v>
      </c>
    </row>
    <row r="33" spans="1:13" hidden="1" x14ac:dyDescent="0.2">
      <c r="A33" s="3">
        <v>20</v>
      </c>
      <c r="B33" s="13">
        <f t="shared" si="1"/>
        <v>0</v>
      </c>
      <c r="C33" s="6">
        <f>B$9*B33</f>
        <v>0</v>
      </c>
      <c r="D33" s="14">
        <f t="shared" si="0"/>
        <v>0</v>
      </c>
      <c r="E33" s="15">
        <f>IF(B$8&gt;=A33,B$12,IF(B$8&lt;A33,0))</f>
        <v>0</v>
      </c>
    </row>
    <row r="34" spans="1:13" hidden="1" x14ac:dyDescent="0.2">
      <c r="A34" s="3">
        <v>21</v>
      </c>
      <c r="B34" s="13">
        <f t="shared" si="1"/>
        <v>0</v>
      </c>
      <c r="C34" s="6">
        <f>B$9*B34</f>
        <v>0</v>
      </c>
      <c r="D34" s="14">
        <f t="shared" si="0"/>
        <v>0</v>
      </c>
      <c r="E34" s="15">
        <f>IF(B$8&gt;=A34,B$12,IF(B$8&lt;A34,0))</f>
        <v>0</v>
      </c>
    </row>
    <row r="35" spans="1:13" hidden="1" x14ac:dyDescent="0.2">
      <c r="A35" s="3">
        <v>22</v>
      </c>
      <c r="B35" s="13">
        <f t="shared" si="1"/>
        <v>0</v>
      </c>
      <c r="C35" s="6">
        <f>B$9*B35</f>
        <v>0</v>
      </c>
      <c r="D35" s="14">
        <f t="shared" si="0"/>
        <v>0</v>
      </c>
      <c r="E35" s="15">
        <f>IF(B$8&gt;=A35,B$12,IF(B$8&lt;A35,0))</f>
        <v>0</v>
      </c>
    </row>
    <row r="36" spans="1:13" hidden="1" x14ac:dyDescent="0.2">
      <c r="A36" s="3">
        <v>23</v>
      </c>
      <c r="B36" s="13">
        <f t="shared" si="1"/>
        <v>0</v>
      </c>
      <c r="C36" s="6">
        <f>B$9*B36</f>
        <v>0</v>
      </c>
      <c r="D36" s="14">
        <f t="shared" si="0"/>
        <v>0</v>
      </c>
      <c r="E36" s="15">
        <f>IF(B$8&gt;=A36,B$12,IF(B$8&lt;A36,0))</f>
        <v>0</v>
      </c>
    </row>
    <row r="37" spans="1:13" hidden="1" x14ac:dyDescent="0.2">
      <c r="A37" s="3">
        <v>24</v>
      </c>
      <c r="B37" s="13">
        <f t="shared" si="1"/>
        <v>0</v>
      </c>
      <c r="C37" s="6">
        <f>B$9*B37</f>
        <v>0</v>
      </c>
      <c r="D37" s="14">
        <f t="shared" si="0"/>
        <v>0</v>
      </c>
      <c r="E37" s="15">
        <f>IF(B$8&gt;=A37,B$12,IF(B$8&lt;A37,0))</f>
        <v>0</v>
      </c>
    </row>
    <row r="38" spans="1:13" hidden="1" x14ac:dyDescent="0.2">
      <c r="A38" s="3">
        <v>25</v>
      </c>
      <c r="B38" s="13">
        <f t="shared" si="1"/>
        <v>0</v>
      </c>
      <c r="C38" s="6">
        <f>B$9*B38</f>
        <v>0</v>
      </c>
      <c r="D38" s="14">
        <f t="shared" si="0"/>
        <v>0</v>
      </c>
      <c r="E38" s="15">
        <f>IF(B$8&gt;=A38,B$12,IF(B$8&lt;A38,0))</f>
        <v>0</v>
      </c>
    </row>
    <row r="39" spans="1:13" hidden="1" x14ac:dyDescent="0.2">
      <c r="A39" s="3">
        <v>26</v>
      </c>
      <c r="B39" s="13">
        <f t="shared" si="1"/>
        <v>0</v>
      </c>
      <c r="C39" s="6">
        <f>B$9*B39</f>
        <v>0</v>
      </c>
      <c r="D39" s="14">
        <f t="shared" si="0"/>
        <v>0</v>
      </c>
      <c r="E39" s="15">
        <f>IF(B$8&gt;=A39,B$12,IF(B$8&lt;A39,0))</f>
        <v>0</v>
      </c>
    </row>
    <row r="40" spans="1:13" hidden="1" x14ac:dyDescent="0.2">
      <c r="A40" s="3">
        <v>27</v>
      </c>
      <c r="B40" s="13">
        <f t="shared" si="1"/>
        <v>0</v>
      </c>
      <c r="C40" s="6">
        <f>B$9*B40</f>
        <v>0</v>
      </c>
      <c r="D40" s="14">
        <f t="shared" si="0"/>
        <v>0</v>
      </c>
      <c r="E40" s="15">
        <f>IF(B$8&gt;=A40,B$12,IF(B$8&lt;A40,0))</f>
        <v>0</v>
      </c>
    </row>
    <row r="41" spans="1:13" hidden="1" x14ac:dyDescent="0.2">
      <c r="A41" s="3">
        <v>28</v>
      </c>
      <c r="B41" s="13">
        <f t="shared" si="1"/>
        <v>0</v>
      </c>
      <c r="C41" s="6">
        <f>B$9*B41</f>
        <v>0</v>
      </c>
      <c r="D41" s="14">
        <f t="shared" si="0"/>
        <v>0</v>
      </c>
      <c r="E41" s="15">
        <f>IF(B$8&gt;=A41,B$12,IF(B$8&lt;A41,0))</f>
        <v>0</v>
      </c>
    </row>
    <row r="42" spans="1:13" hidden="1" x14ac:dyDescent="0.2">
      <c r="A42" s="3">
        <v>29</v>
      </c>
      <c r="B42" s="13">
        <f t="shared" si="1"/>
        <v>0</v>
      </c>
      <c r="C42" s="6">
        <f>B$9*B42</f>
        <v>0</v>
      </c>
      <c r="D42" s="14">
        <f t="shared" si="0"/>
        <v>0</v>
      </c>
      <c r="E42" s="15">
        <f>IF(B$8&gt;=A42,B$12,IF(B$8&lt;A42,0))</f>
        <v>0</v>
      </c>
    </row>
    <row r="43" spans="1:13" hidden="1" x14ac:dyDescent="0.2">
      <c r="A43" s="3">
        <v>30</v>
      </c>
      <c r="B43" s="13">
        <f t="shared" si="1"/>
        <v>0</v>
      </c>
      <c r="C43" s="6">
        <f>B$9*B43</f>
        <v>0</v>
      </c>
      <c r="D43" s="14">
        <f t="shared" si="0"/>
        <v>0</v>
      </c>
      <c r="E43" s="15">
        <f>IF(B$8&gt;=A43,B$12,IF(B$8&lt;A43,0))</f>
        <v>0</v>
      </c>
    </row>
    <row r="44" spans="1:13" hidden="1" x14ac:dyDescent="0.2">
      <c r="B44" s="13">
        <f>B43-D43</f>
        <v>0</v>
      </c>
      <c r="C44" s="6"/>
      <c r="D44" s="14"/>
      <c r="E44" s="15"/>
    </row>
    <row r="45" spans="1:13" hidden="1" x14ac:dyDescent="0.2">
      <c r="H45" t="s">
        <v>19</v>
      </c>
      <c r="I45" t="s">
        <v>20</v>
      </c>
      <c r="J45" t="s">
        <v>23</v>
      </c>
      <c r="K45" t="s">
        <v>21</v>
      </c>
      <c r="L45" t="s">
        <v>22</v>
      </c>
      <c r="M45" t="s">
        <v>24</v>
      </c>
    </row>
    <row r="46" spans="1:13" hidden="1" x14ac:dyDescent="0.2">
      <c r="A46" s="8" t="s">
        <v>6</v>
      </c>
      <c r="B46" s="3" t="s">
        <v>13</v>
      </c>
      <c r="C46" t="s">
        <v>11</v>
      </c>
      <c r="D46" s="8"/>
      <c r="E46" s="3"/>
      <c r="G46" t="s">
        <v>18</v>
      </c>
      <c r="H46" t="s">
        <v>14</v>
      </c>
      <c r="I46" t="s">
        <v>15</v>
      </c>
      <c r="J46" t="s">
        <v>16</v>
      </c>
      <c r="K46" t="s">
        <v>17</v>
      </c>
      <c r="L46" t="s">
        <v>25</v>
      </c>
      <c r="M46" t="s">
        <v>26</v>
      </c>
    </row>
    <row r="47" spans="1:13" hidden="1" x14ac:dyDescent="0.2">
      <c r="A47" s="3">
        <v>1</v>
      </c>
      <c r="B47" s="13">
        <f>B14*B$6*G47</f>
        <v>6400</v>
      </c>
      <c r="C47" s="13">
        <f>B47/(1+$B$9)^(A47-1)</f>
        <v>6400</v>
      </c>
      <c r="D47" s="3"/>
      <c r="E47" s="13"/>
      <c r="F47" s="13"/>
      <c r="G47" s="19">
        <f>IF(AND($B$6&lt;=60%,$B$8&lt;=6),J47,IF(AND($B$6&lt;=80%,$B$6&gt;60%,$B$8&lt;=6),I47,IF(AND($B$6&gt;80%,$B$8&lt;=6),H47,IF(AND($B$6&lt;=60%,$B$8&gt;6),M47,IF(AND($B$6&lt;=80%,$B$6&gt;60%,$B$8&gt;6),L47,IF(AND($B$6&gt;80%,$B$8&gt;6),K47))))))</f>
        <v>8.0000000000000002E-3</v>
      </c>
      <c r="H47" s="5">
        <v>5.0000000000000001E-3</v>
      </c>
      <c r="I47" s="5">
        <v>3.0000000000000001E-3</v>
      </c>
      <c r="J47" s="5">
        <v>2E-3</v>
      </c>
      <c r="K47" s="19">
        <v>0.01</v>
      </c>
      <c r="L47" s="19">
        <v>8.0000000000000002E-3</v>
      </c>
      <c r="M47" s="19">
        <v>1.5E-3</v>
      </c>
    </row>
    <row r="48" spans="1:13" hidden="1" x14ac:dyDescent="0.2">
      <c r="A48" s="3">
        <v>2</v>
      </c>
      <c r="B48" s="13">
        <f>B15*B$6*G48</f>
        <v>9161.4993962461904</v>
      </c>
      <c r="C48" s="13">
        <f>B48/(1+$B$9)^(A48-1)</f>
        <v>9036.7916711838534</v>
      </c>
      <c r="D48" s="3"/>
      <c r="E48" s="13"/>
      <c r="F48" s="13"/>
      <c r="G48" s="19">
        <f>IF(AND($B$6&lt;=60%,$B$8&lt;=6),J48,IF(AND($B$6&lt;=80%,$B$6&gt;60%,$B$8&lt;=6),I48,IF(AND($B$6&gt;80%,$B$8&lt;=6),H48,IF(AND($B$6&lt;=60%,$B$8&gt;6),M48,IF(AND($B$6&lt;=80%,$B$6&gt;60%,$B$8&gt;6),L48,IF(AND($B$6&gt;80%,$B$8&gt;6),K48))))))</f>
        <v>1.2999999999999999E-2</v>
      </c>
      <c r="H48" s="5">
        <v>0.01</v>
      </c>
      <c r="I48" s="5">
        <v>8.0000000000000002E-3</v>
      </c>
      <c r="J48" s="5">
        <v>6.0000000000000001E-3</v>
      </c>
      <c r="K48" s="19">
        <v>1.4999999999999999E-2</v>
      </c>
      <c r="L48" s="19">
        <v>1.2999999999999999E-2</v>
      </c>
      <c r="M48" s="19">
        <v>8.9999999999999993E-3</v>
      </c>
    </row>
    <row r="49" spans="1:13" hidden="1" x14ac:dyDescent="0.2">
      <c r="A49" s="3">
        <v>3</v>
      </c>
      <c r="B49" s="13">
        <f>B16*B$6*G49</f>
        <v>7905.9074841605789</v>
      </c>
      <c r="C49" s="13">
        <f>B49/(1+$B$9)^(A49-1)</f>
        <v>7692.1395417538415</v>
      </c>
      <c r="D49" s="3"/>
      <c r="E49" s="13"/>
      <c r="F49" s="13"/>
      <c r="G49" s="19">
        <f>IF(AND($B$6&lt;=60%,$B$8&lt;=6),J49,IF(AND($B$6&lt;=80%,$B$6&gt;60%,$B$8&lt;=6),I49,IF(AND($B$6&gt;80%,$B$8&lt;=6),H49,IF(AND($B$6&lt;=60%,$B$8&gt;6),M49,IF(AND($B$6&lt;=80%,$B$6&gt;60%,$B$8&gt;6),L49,IF(AND($B$6&gt;80%,$B$8&gt;6),K49))))))</f>
        <v>1.2999999999999999E-2</v>
      </c>
      <c r="H49" s="5">
        <v>0.01</v>
      </c>
      <c r="I49" s="5">
        <v>8.0000000000000002E-3</v>
      </c>
      <c r="J49" s="5">
        <v>6.0000000000000001E-3</v>
      </c>
      <c r="K49" s="19">
        <v>1.4999999999999999E-2</v>
      </c>
      <c r="L49" s="19">
        <v>1.2999999999999999E-2</v>
      </c>
      <c r="M49" s="19">
        <v>8.9999999999999993E-3</v>
      </c>
    </row>
    <row r="50" spans="1:13" hidden="1" x14ac:dyDescent="0.2">
      <c r="A50" s="3">
        <v>4</v>
      </c>
      <c r="B50" s="13">
        <f>B17*B$6*G50</f>
        <v>12245.517052962807</v>
      </c>
      <c r="C50" s="13">
        <f>B50/(1+$B$9)^(A50-1)</f>
        <v>11752.229578888326</v>
      </c>
      <c r="D50" s="3"/>
      <c r="E50" s="13"/>
      <c r="F50" s="13"/>
      <c r="G50" s="19">
        <f>IF(AND($B$6&lt;=60%,$B$8&lt;=6),J50,IF(AND($B$6&lt;=80%,$B$6&gt;60%,$B$8&lt;=6),I50,IF(AND($B$6&gt;80%,$B$8&lt;=6),H50,IF(AND($B$6&lt;=60%,$B$8&gt;6),M50,IF(AND($B$6&lt;=80%,$B$6&gt;60%,$B$8&gt;6),L50,IF(AND($B$6&gt;80%,$B$8&gt;6),K50))))))</f>
        <v>2.4E-2</v>
      </c>
      <c r="H50" s="18">
        <v>0.02</v>
      </c>
      <c r="I50" s="5">
        <v>1.7500000000000002E-2</v>
      </c>
      <c r="J50" s="5">
        <v>1.4999999999999999E-2</v>
      </c>
      <c r="K50" s="19">
        <v>2.5000000000000001E-2</v>
      </c>
      <c r="L50" s="19">
        <v>2.4E-2</v>
      </c>
      <c r="M50" s="19">
        <v>2.1499999999999998E-2</v>
      </c>
    </row>
    <row r="51" spans="1:13" hidden="1" x14ac:dyDescent="0.2">
      <c r="A51" s="3">
        <v>5</v>
      </c>
      <c r="B51" s="13">
        <f>B18*B$6*G51</f>
        <v>9863.0825352097381</v>
      </c>
      <c r="C51" s="13">
        <f>B51/(1+$B$9)^(A51-1)</f>
        <v>9336.9174647902637</v>
      </c>
      <c r="D51" s="3"/>
      <c r="E51" s="13"/>
      <c r="F51" s="13"/>
      <c r="G51" s="19">
        <f>IF(AND($B$6&lt;=60%,$B$8&lt;=6),J51,IF(AND($B$6&lt;=80%,$B$6&gt;60%,$B$8&lt;=6),I51,IF(AND($B$6&gt;80%,$B$8&lt;=6),H51,IF(AND($B$6&lt;=60%,$B$8&gt;6),M51,IF(AND($B$6&lt;=80%,$B$6&gt;60%,$B$8&gt;6),L51,IF(AND($B$6&gt;80%,$B$8&gt;6),K51))))))</f>
        <v>2.4E-2</v>
      </c>
      <c r="H51" s="18">
        <v>0.02</v>
      </c>
      <c r="I51" s="5">
        <v>1.7500000000000002E-2</v>
      </c>
      <c r="J51" s="5">
        <v>1.4999999999999999E-2</v>
      </c>
      <c r="K51" s="19">
        <v>2.5000000000000001E-2</v>
      </c>
      <c r="L51" s="19">
        <v>2.4E-2</v>
      </c>
      <c r="M51" s="19">
        <v>2.1499999999999998E-2</v>
      </c>
    </row>
    <row r="52" spans="1:13" hidden="1" x14ac:dyDescent="0.2">
      <c r="A52" s="3">
        <v>6</v>
      </c>
      <c r="B52" s="13">
        <f>B19*B$6*G52</f>
        <v>7447.770421111677</v>
      </c>
      <c r="C52" s="13">
        <f>B52/(1+$B$9)^(A52-1)</f>
        <v>6954.482947037196</v>
      </c>
      <c r="D52" s="3"/>
      <c r="E52" s="13"/>
      <c r="F52" s="13"/>
      <c r="G52" s="19">
        <f>IF(AND($B$6&lt;=60%,$B$8&lt;=6),J52,IF(AND($B$6&lt;=80%,$B$6&gt;60%,$B$8&lt;=6),I52,IF(AND($B$6&gt;80%,$B$8&lt;=6),H52,IF(AND($B$6&lt;=60%,$B$8&gt;6),M52,IF(AND($B$6&lt;=80%,$B$6&gt;60%,$B$8&gt;6),L52,IF(AND($B$6&gt;80%,$B$8&gt;6),K52))))))</f>
        <v>2.4E-2</v>
      </c>
      <c r="H52" s="18">
        <v>0.02</v>
      </c>
      <c r="I52" s="5">
        <v>1.7500000000000002E-2</v>
      </c>
      <c r="J52" s="5">
        <v>1.4999999999999999E-2</v>
      </c>
      <c r="K52" s="19">
        <v>2.5000000000000001E-2</v>
      </c>
      <c r="L52" s="19">
        <v>2.4E-2</v>
      </c>
      <c r="M52" s="19">
        <v>2.1499999999999998E-2</v>
      </c>
    </row>
    <row r="53" spans="1:13" hidden="1" x14ac:dyDescent="0.2">
      <c r="A53" s="3">
        <v>7</v>
      </c>
      <c r="B53" s="13">
        <f>B20*B$6*G53</f>
        <v>7082.0965831053391</v>
      </c>
      <c r="C53" s="13">
        <f>B53/(1+$B$9)^(A53-1)</f>
        <v>6523.0111952723328</v>
      </c>
      <c r="D53" s="3"/>
      <c r="E53" s="13"/>
      <c r="F53" s="13"/>
      <c r="G53" s="19">
        <f>IF(AND($B$6&lt;=60%,$B$8&lt;=6),J53,IF(AND($B$6&lt;=80%,$B$6&gt;60%,$B$8&lt;=6),I53,IF(AND($B$6&gt;80%,$B$8&lt;=6),H53,IF(AND($B$6&lt;=60%,$B$8&gt;6),M53,IF(AND($B$6&lt;=80%,$B$6&gt;60%,$B$8&gt;6),L53,IF(AND($B$6&gt;80%,$B$8&gt;6),K53))))))</f>
        <v>3.4000000000000002E-2</v>
      </c>
      <c r="H53" s="5"/>
      <c r="I53" s="5"/>
      <c r="J53" s="5"/>
      <c r="K53" s="19">
        <v>3.5000000000000003E-2</v>
      </c>
      <c r="L53" s="19">
        <v>3.4000000000000002E-2</v>
      </c>
      <c r="M53" s="19">
        <v>3.15E-2</v>
      </c>
    </row>
    <row r="54" spans="1:13" hidden="1" x14ac:dyDescent="0.2">
      <c r="A54" s="3">
        <v>8</v>
      </c>
      <c r="B54" s="13">
        <f>B21*B$6*G54</f>
        <v>3565.3140907499233</v>
      </c>
      <c r="C54" s="13">
        <f>B54/(1+$B$9)^(A54-1)</f>
        <v>3239.155425202272</v>
      </c>
      <c r="D54" s="3"/>
      <c r="E54" s="13"/>
      <c r="F54" s="13"/>
      <c r="G54" s="19">
        <f>IF(AND($B$6&lt;=60%,$B$8&lt;=6),J54,IF(AND($B$6&lt;=80%,$B$6&gt;60%,$B$8&lt;=6),I54,IF(AND($B$6&gt;80%,$B$8&lt;=6),H54,IF(AND($B$6&lt;=60%,$B$8&gt;6),M54,IF(AND($B$6&lt;=80%,$B$6&gt;60%,$B$8&gt;6),L54,IF(AND($B$6&gt;80%,$B$8&gt;6),K54))))))</f>
        <v>3.4000000000000002E-2</v>
      </c>
      <c r="H54" s="5"/>
      <c r="I54" s="5"/>
      <c r="J54" s="5"/>
      <c r="K54" s="19">
        <v>3.5000000000000003E-2</v>
      </c>
      <c r="L54" s="19">
        <v>3.4000000000000002E-2</v>
      </c>
      <c r="M54" s="19">
        <v>3.15E-2</v>
      </c>
    </row>
    <row r="55" spans="1:13" hidden="1" x14ac:dyDescent="0.2">
      <c r="A55" s="3">
        <v>9</v>
      </c>
      <c r="B55" s="13">
        <f>B22*B$6*G55</f>
        <v>0</v>
      </c>
      <c r="C55" s="13">
        <f>B55/(1+$B$9)^(A55-1)</f>
        <v>0</v>
      </c>
      <c r="D55" s="3"/>
      <c r="E55" s="13"/>
      <c r="F55" s="13"/>
    </row>
    <row r="56" spans="1:13" hidden="1" x14ac:dyDescent="0.2">
      <c r="A56" s="3">
        <v>10</v>
      </c>
      <c r="B56" s="13">
        <f>B23*B$6*G56</f>
        <v>0</v>
      </c>
      <c r="C56" s="13">
        <f>B56/(1+$B$9)^(A56-1)</f>
        <v>0</v>
      </c>
      <c r="D56" s="3"/>
      <c r="E56" s="13"/>
      <c r="F56" s="13"/>
    </row>
    <row r="57" spans="1:13" hidden="1" x14ac:dyDescent="0.2">
      <c r="A57" s="3">
        <v>11</v>
      </c>
      <c r="B57" s="13">
        <f>B24*B$6*G57</f>
        <v>0</v>
      </c>
      <c r="C57" s="13">
        <f>B57/(1+$B$9)^(A57-1)</f>
        <v>0</v>
      </c>
      <c r="D57" s="3"/>
      <c r="E57" s="13"/>
      <c r="F57" s="13"/>
    </row>
    <row r="58" spans="1:13" hidden="1" x14ac:dyDescent="0.2">
      <c r="A58" s="3">
        <v>12</v>
      </c>
      <c r="B58" s="13">
        <f>B25*B$6*G58</f>
        <v>0</v>
      </c>
      <c r="C58" s="13">
        <f>B58/(1+$B$9)^(A58-1)</f>
        <v>0</v>
      </c>
      <c r="D58" s="3"/>
      <c r="E58" s="13"/>
      <c r="F58" s="13"/>
    </row>
    <row r="59" spans="1:13" hidden="1" x14ac:dyDescent="0.2">
      <c r="A59" s="3">
        <v>13</v>
      </c>
      <c r="B59" s="13">
        <f>B26*B$6*G59</f>
        <v>0</v>
      </c>
      <c r="C59" s="13">
        <f>B59/(1+$B$9)^(A59-1)</f>
        <v>0</v>
      </c>
      <c r="D59" s="3"/>
      <c r="E59" s="13"/>
      <c r="F59" s="13"/>
    </row>
    <row r="60" spans="1:13" hidden="1" x14ac:dyDescent="0.2">
      <c r="A60" s="3">
        <v>14</v>
      </c>
      <c r="B60" s="13">
        <f>B27*B$6*G60</f>
        <v>0</v>
      </c>
      <c r="C60" s="13">
        <f>B60/(1+$B$9)^(A60-1)</f>
        <v>0</v>
      </c>
      <c r="D60" s="3"/>
      <c r="E60" s="13"/>
      <c r="F60" s="13"/>
    </row>
    <row r="61" spans="1:13" hidden="1" x14ac:dyDescent="0.2">
      <c r="A61" s="3">
        <v>15</v>
      </c>
      <c r="B61" s="13">
        <f>B28*B$6*G61</f>
        <v>0</v>
      </c>
      <c r="C61" s="13">
        <f>B61/(1+$B$9)^(A61-1)</f>
        <v>0</v>
      </c>
      <c r="D61" s="3"/>
      <c r="E61" s="13"/>
      <c r="F61" s="13"/>
    </row>
    <row r="62" spans="1:13" hidden="1" x14ac:dyDescent="0.2">
      <c r="A62" s="3">
        <v>16</v>
      </c>
      <c r="B62" s="13">
        <f>B29*B$6*G62</f>
        <v>0</v>
      </c>
      <c r="C62" s="13">
        <f>B62/(1+$B$9)^(A62-1)</f>
        <v>0</v>
      </c>
      <c r="D62" s="3"/>
      <c r="E62" s="13"/>
      <c r="F62" s="13"/>
    </row>
    <row r="63" spans="1:13" hidden="1" x14ac:dyDescent="0.2">
      <c r="A63" s="3">
        <v>17</v>
      </c>
      <c r="B63" s="13">
        <f>B30*B$6*G63</f>
        <v>0</v>
      </c>
      <c r="C63" s="13">
        <f>B63/(1+$B$9)^(A63-1)</f>
        <v>0</v>
      </c>
      <c r="D63" s="3"/>
      <c r="E63" s="13"/>
      <c r="F63" s="13"/>
    </row>
    <row r="64" spans="1:13" hidden="1" x14ac:dyDescent="0.2">
      <c r="A64" s="3">
        <v>18</v>
      </c>
      <c r="B64" s="13">
        <f>B31*B$6*G64</f>
        <v>0</v>
      </c>
      <c r="C64" s="13">
        <f>B64/(1+$B$9)^(A64-1)</f>
        <v>0</v>
      </c>
      <c r="D64" s="3"/>
      <c r="E64" s="13"/>
      <c r="F64" s="13"/>
    </row>
    <row r="65" spans="1:6" hidden="1" x14ac:dyDescent="0.2">
      <c r="A65" s="3">
        <v>19</v>
      </c>
      <c r="B65" s="13">
        <f>B32*B$6*G65</f>
        <v>0</v>
      </c>
      <c r="C65" s="13">
        <f>B65/(1+$B$9)^(A65-1)</f>
        <v>0</v>
      </c>
      <c r="D65" s="3"/>
      <c r="E65" s="13"/>
      <c r="F65" s="13"/>
    </row>
    <row r="66" spans="1:6" hidden="1" x14ac:dyDescent="0.2">
      <c r="A66" s="3">
        <v>20</v>
      </c>
      <c r="B66" s="13">
        <f>B33*B$6*G66</f>
        <v>0</v>
      </c>
      <c r="C66" s="13">
        <f>B66/(1+$B$9)^(A66-1)</f>
        <v>0</v>
      </c>
      <c r="D66" s="3"/>
      <c r="E66" s="13"/>
      <c r="F66" s="13"/>
    </row>
    <row r="67" spans="1:6" hidden="1" x14ac:dyDescent="0.2">
      <c r="A67" s="3">
        <v>21</v>
      </c>
      <c r="B67" s="13">
        <f>B34*B$6*G67</f>
        <v>0</v>
      </c>
      <c r="C67" s="13">
        <f>B67/(1+$B$9)^(A67-1)</f>
        <v>0</v>
      </c>
      <c r="D67" s="3"/>
      <c r="E67" s="13"/>
      <c r="F67" s="13"/>
    </row>
    <row r="68" spans="1:6" hidden="1" x14ac:dyDescent="0.2">
      <c r="A68" s="3">
        <v>22</v>
      </c>
      <c r="B68" s="13">
        <f>B35*B$6*G68</f>
        <v>0</v>
      </c>
      <c r="C68" s="13">
        <f>B68/(1+$B$9)^(A68-1)</f>
        <v>0</v>
      </c>
      <c r="D68" s="3"/>
      <c r="E68" s="13"/>
      <c r="F68" s="13"/>
    </row>
    <row r="69" spans="1:6" hidden="1" x14ac:dyDescent="0.2">
      <c r="A69" s="3">
        <v>23</v>
      </c>
      <c r="B69" s="13">
        <f>B36*B$6*G69</f>
        <v>0</v>
      </c>
      <c r="C69" s="13">
        <f>B69/(1+$B$9)^(A69-1)</f>
        <v>0</v>
      </c>
      <c r="D69" s="3"/>
      <c r="E69" s="13"/>
      <c r="F69" s="13"/>
    </row>
    <row r="70" spans="1:6" hidden="1" x14ac:dyDescent="0.2">
      <c r="A70" s="3">
        <v>24</v>
      </c>
      <c r="B70" s="13">
        <f>B37*B$6*G70</f>
        <v>0</v>
      </c>
      <c r="C70" s="13">
        <f>B70/(1+$B$9)^(A70-1)</f>
        <v>0</v>
      </c>
      <c r="D70" s="3"/>
      <c r="E70" s="13"/>
      <c r="F70" s="13"/>
    </row>
    <row r="71" spans="1:6" hidden="1" x14ac:dyDescent="0.2">
      <c r="A71" s="3">
        <v>25</v>
      </c>
      <c r="B71" s="13">
        <f>B38*B$6*G71</f>
        <v>0</v>
      </c>
      <c r="C71" s="13">
        <f>B71/(1+$B$9)^(A71-1)</f>
        <v>0</v>
      </c>
      <c r="D71" s="3"/>
      <c r="E71" s="13"/>
      <c r="F71" s="13"/>
    </row>
    <row r="72" spans="1:6" hidden="1" x14ac:dyDescent="0.2">
      <c r="A72" s="3">
        <v>26</v>
      </c>
      <c r="B72" s="13">
        <f>B39*B$6*G72</f>
        <v>0</v>
      </c>
      <c r="C72" s="13">
        <f>B72/(1+$B$9)^(A72-1)</f>
        <v>0</v>
      </c>
      <c r="D72" s="3"/>
      <c r="E72" s="13"/>
      <c r="F72" s="13"/>
    </row>
    <row r="73" spans="1:6" hidden="1" x14ac:dyDescent="0.2">
      <c r="A73" s="3">
        <v>27</v>
      </c>
      <c r="B73" s="13">
        <f>B40*B$6*G73</f>
        <v>0</v>
      </c>
      <c r="C73" s="13">
        <f>B73/(1+$B$9)^(A73-1)</f>
        <v>0</v>
      </c>
      <c r="D73" s="3"/>
      <c r="E73" s="13"/>
      <c r="F73" s="13"/>
    </row>
    <row r="74" spans="1:6" hidden="1" x14ac:dyDescent="0.2">
      <c r="A74" s="3">
        <v>28</v>
      </c>
      <c r="B74" s="13">
        <f>B41*B$6*G74</f>
        <v>0</v>
      </c>
      <c r="C74" s="13">
        <f>B74/(1+$B$9)^(A74-1)</f>
        <v>0</v>
      </c>
      <c r="D74" s="3"/>
      <c r="E74" s="13"/>
      <c r="F74" s="13"/>
    </row>
    <row r="75" spans="1:6" hidden="1" x14ac:dyDescent="0.2">
      <c r="A75" s="3">
        <v>29</v>
      </c>
      <c r="B75" s="13">
        <f>B42*B$6*G75</f>
        <v>0</v>
      </c>
      <c r="C75" s="13">
        <f>B75/(1+$B$9)^(A75-1)</f>
        <v>0</v>
      </c>
      <c r="D75" s="3"/>
      <c r="E75" s="13"/>
      <c r="F75" s="13"/>
    </row>
    <row r="76" spans="1:6" hidden="1" x14ac:dyDescent="0.2">
      <c r="A76" s="3">
        <v>30</v>
      </c>
      <c r="B76" s="13">
        <f>B43*B$6*G76</f>
        <v>0</v>
      </c>
      <c r="C76" s="13">
        <f>B76/(1+$B$9)^(A76-1)</f>
        <v>0</v>
      </c>
      <c r="D76" s="3"/>
      <c r="E76" s="13"/>
      <c r="F76" s="13"/>
    </row>
    <row r="77" spans="1:6" hidden="1" x14ac:dyDescent="0.2">
      <c r="B77" s="13">
        <f>B44*B$6*G77</f>
        <v>0</v>
      </c>
    </row>
    <row r="78" spans="1:6" hidden="1" x14ac:dyDescent="0.2"/>
    <row r="79" spans="1:6" hidden="1" x14ac:dyDescent="0.2"/>
    <row r="80" spans="1:6" ht="17.25" hidden="1" x14ac:dyDescent="0.3">
      <c r="A80" s="17" t="s">
        <v>12</v>
      </c>
      <c r="B80" s="13">
        <f>B47
+B48/(1+B$9)^(A48-A$47)
+B49/(1+B$9)^(A49-A$47)
+B50/(1+B$9)^(A50-A$47)
+B51/(1+B$9)^(A51-A$47)
+B52/(1+B$9)^(A52-A$47)
+B53/(1+B$9)^(A53-A$47)
+B54/(1+B$9)^(A54-A$47)
+B55/(1+B$9)^(A55-A$47)
+B56/(1+B$9)^(A56-A$47)
+B57/(1+B$9)^(A57-A$47)
+B58/(1+B$9)^(A58-A$47)
+B59/(1+B$9)^(A59-A$47)
+B60/(1+B$9)^(A60-A$47)
+B61/(1+B$9)^(A61-A$47)
+B62/(1+B$9)^(A62-A$47)
+B63/(1+B$9)^(A63-A$47)
+B64/(1+B$9)^(A64-A$47)
+B65/(1+B$9)^(A65-A$47)
+B66/(1+B$9)^(A66-A$47)
+B67/(1+B$9)^(A67-A$47)
+B68/(1+B$9)^(A68-A$47)
+B69/(1+B$9)^(A69-A$47)
+B70/(1+B$9)^(A70-A$47)
+B71/(1+B$9)^(A71-A$47)
+B72/(1+B$9)^(A72-A$47)
+B73/(1+B$9)^(A73-A$47)
+B74/(1+B$9)^(A74-A$47)
+B75/(1+B$9)^(A75-A$47)
+B76/(1+B$9)^(A76-A$47)</f>
        <v>60934.72782412808</v>
      </c>
      <c r="C80" s="6">
        <f>SUM(C47:C76)</f>
        <v>60934.72782412808</v>
      </c>
      <c r="D80" s="17"/>
      <c r="E80" s="13"/>
      <c r="F80" s="6"/>
    </row>
    <row r="81" hidden="1" x14ac:dyDescent="0.2"/>
    <row r="82" hidden="1" x14ac:dyDescent="0.2"/>
  </sheetData>
  <sheetProtection algorithmName="SHA-512" hashValue="XOSgaYOOX5vzzwo3kJZ9luynIFn5IofTPKNGcfQl2g8rwna2LNtxYWQAz04IXFFV+u+jMLp0PiA+iAG4d3Patg==" saltValue="KS8PRk7WobI90I7ja2fT6w==" spinCount="100000" sheet="1" objects="1" scenarios="1" selectLockedCells="1"/>
  <mergeCells count="1">
    <mergeCell ref="A1:F2"/>
  </mergeCells>
  <printOptions horizontalCentered="1"/>
  <pageMargins left="0.74803149606299213" right="0.74803149606299213" top="0" bottom="0" header="0.51181102362204722" footer="0.51181102362204722"/>
  <pageSetup paperSize="9" scale="7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Calcolo Premio PMI</vt:lpstr>
      <vt:lpstr>Calcolo Premio MIDCAP</vt:lpstr>
      <vt:lpstr>'Calcolo Premio MIDCAP'!Area_stampa</vt:lpstr>
      <vt:lpstr>'Calcolo Premio PMI'!Area_stampa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Pavia Gianpaolo</dc:creator>
  <cp:lastModifiedBy>BIANCO FRANCESCO (MCC)</cp:lastModifiedBy>
  <dcterms:created xsi:type="dcterms:W3CDTF">2020-04-08T08:08:07Z</dcterms:created>
  <dcterms:modified xsi:type="dcterms:W3CDTF">2022-08-02T08:44:54Z</dcterms:modified>
</cp:coreProperties>
</file>